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тавки и инфляция" sheetId="1" state="visible" r:id="rId3"/>
    <sheet name="Цены Росстат" sheetId="2" state="visible" r:id="rId4"/>
    <sheet name="НБКИ — размер автокредита" sheetId="3" state="visible" r:id="rId5"/>
    <sheet name="НБКИ — объём автокредитов" sheetId="4" state="visible" r:id="rId6"/>
    <sheet name="НБКИ — срок автокредита" sheetId="5" state="visible" r:id="rId7"/>
    <sheet name="НБКИ — потребкредит регионы" sheetId="6" state="visible" r:id="rId8"/>
    <sheet name="Сценарий 1 — Авто" sheetId="7" state="visible" r:id="rId9"/>
    <sheet name="Сценарий 2 — Техника" sheetId="8" state="visible" r:id="rId10"/>
    <sheet name="Сценарий 3 — Ремонт" sheetId="9" state="visible" r:id="rId11"/>
    <sheet name="Сценарий — Вкладчик" sheetId="10" state="visible" r:id="rId12"/>
    <sheet name="Сводка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<sst xmlns="http://schemas.openxmlformats.org/spreadsheetml/2006/main" count="228" uniqueCount="134">
  <si>
    <t xml:space="preserve">Ключевая ставка, инфляция и розничные ставки ЦБ РФ</t>
  </si>
  <si>
    <t xml:space="preserve">Показатель</t>
  </si>
  <si>
    <t xml:space="preserve">Май 2025</t>
  </si>
  <si>
    <t xml:space="preserve">Апрель 2026</t>
  </si>
  <si>
    <t xml:space="preserve">Изменение, п.п.</t>
  </si>
  <si>
    <t xml:space="preserve">Ключевая ставка ЦБ РФ, % (на 02.07.2026 — 14,25%)</t>
  </si>
  <si>
    <t xml:space="preserve">Инфляция год к году, % (июнь 2025 / май 2026)</t>
  </si>
  <si>
    <t xml:space="preserve">Потребкредит свыше 3 лет, %</t>
  </si>
  <si>
    <t xml:space="preserve">Потребкредит 1–3 года, %</t>
  </si>
  <si>
    <t xml:space="preserve">Автокредит, % (методология изменена с 01.02.2026)</t>
  </si>
  <si>
    <t xml:space="preserve">Вклад физлиц 181 дн. – 1 год, %</t>
  </si>
  <si>
    <t xml:space="preserve">Источник: Банк России — база данных процентных ставок (hd_base/KeyRate), выгрузка «Инфляция и ключевая ставка Банка России», «Средневзвешенные процентные ставки по кредитам физлиц в рублях» и «Средние арифметические процентные ставки по вкладам физлиц в рублях». Розничные ставки публикуются с лагом ~2 месяца, апрель 2026 — последнее доступное значение на дату исследования (июль 2026).</t>
  </si>
  <si>
    <t xml:space="preserve">Средние потребительские цены по РФ (Росстат)</t>
  </si>
  <si>
    <t xml:space="preserve">Товар</t>
  </si>
  <si>
    <t xml:space="preserve">Май/июнь 2025, ₽</t>
  </si>
  <si>
    <t xml:space="preserve">Май/июнь 2026, ₽</t>
  </si>
  <si>
    <t xml:space="preserve">Изменение, %</t>
  </si>
  <si>
    <t xml:space="preserve">Периодичность / даты сопоставления</t>
  </si>
  <si>
    <t xml:space="preserve">Автомобиль отечественный новый, шт.</t>
  </si>
  <si>
    <t xml:space="preserve">Еженедельно, 30.06.2025 vs 29.06.2026</t>
  </si>
  <si>
    <t xml:space="preserve">Смартфон, шт.</t>
  </si>
  <si>
    <t xml:space="preserve">Телевизор, шт.</t>
  </si>
  <si>
    <t xml:space="preserve">Электропылесос напольный, шт.</t>
  </si>
  <si>
    <t xml:space="preserve">Доска обрезная, м3</t>
  </si>
  <si>
    <t xml:space="preserve">Среднемесячно, май 2025 vs май 2026</t>
  </si>
  <si>
    <t xml:space="preserve">Плиты древесностружечные (ДСП), м2</t>
  </si>
  <si>
    <t xml:space="preserve">Цемент тарированный, 50 кг</t>
  </si>
  <si>
    <t xml:space="preserve">Кирпич, 1000 шт.</t>
  </si>
  <si>
    <t xml:space="preserve">Среднее изменение по 4 стройматериалам (доска, ДСП, цемент, кирпич)</t>
  </si>
  <si>
    <t xml:space="preserve">Источник: Росстат — «Еженедельные средние потребительские цены на отдельные товары и услуги по РФ» и «Средние потребительские цены (тарифы) на товары и услуги по РФ, федеральным округам, субъектам РФ и обследуемым городам», данные за 2025 и 2026 год.</t>
  </si>
  <si>
    <t xml:space="preserve">Средний размер автокредита по регионам (топ-30 РФ), млн ₽</t>
  </si>
  <si>
    <t xml:space="preserve">№</t>
  </si>
  <si>
    <t xml:space="preserve">Регион</t>
  </si>
  <si>
    <t xml:space="preserve">Май 2025, млн ₽</t>
  </si>
  <si>
    <t xml:space="preserve">Май 2026, млн ₽</t>
  </si>
  <si>
    <t xml:space="preserve">Москва</t>
  </si>
  <si>
    <t xml:space="preserve">Московская область</t>
  </si>
  <si>
    <t xml:space="preserve">Санкт-Петербург</t>
  </si>
  <si>
    <t xml:space="preserve">Ленинградская область</t>
  </si>
  <si>
    <t xml:space="preserve">Тюменская область (с ХМАО и ЯНАО)</t>
  </si>
  <si>
    <t xml:space="preserve">Краснодарский край</t>
  </si>
  <si>
    <t xml:space="preserve">Новосибирская область</t>
  </si>
  <si>
    <t xml:space="preserve">Красноярский край</t>
  </si>
  <si>
    <t xml:space="preserve">Иркутская область</t>
  </si>
  <si>
    <t xml:space="preserve">Ростовская область</t>
  </si>
  <si>
    <t xml:space="preserve">Тульская область</t>
  </si>
  <si>
    <t xml:space="preserve">Свердловская область</t>
  </si>
  <si>
    <t xml:space="preserve">Республика Татарстан</t>
  </si>
  <si>
    <t xml:space="preserve">Челябинская область</t>
  </si>
  <si>
    <t xml:space="preserve">Омская область</t>
  </si>
  <si>
    <t xml:space="preserve">Пермский край</t>
  </si>
  <si>
    <t xml:space="preserve">Нижегородская область</t>
  </si>
  <si>
    <t xml:space="preserve">Саратовская область</t>
  </si>
  <si>
    <t xml:space="preserve">Ставропольский край</t>
  </si>
  <si>
    <t xml:space="preserve">Белгородская область</t>
  </si>
  <si>
    <t xml:space="preserve">Кемеровская область</t>
  </si>
  <si>
    <t xml:space="preserve">Удмуртская Республика</t>
  </si>
  <si>
    <t xml:space="preserve">Волгоградская область</t>
  </si>
  <si>
    <t xml:space="preserve">Оренбургская область</t>
  </si>
  <si>
    <t xml:space="preserve">Вологодская область</t>
  </si>
  <si>
    <t xml:space="preserve">Республика Башкортостан</t>
  </si>
  <si>
    <t xml:space="preserve">Воронежская область</t>
  </si>
  <si>
    <t xml:space="preserve">Ульяновская область</t>
  </si>
  <si>
    <t xml:space="preserve">Чувашская Республика</t>
  </si>
  <si>
    <t xml:space="preserve">Самарская область</t>
  </si>
  <si>
    <t xml:space="preserve">Россия в целом</t>
  </si>
  <si>
    <t xml:space="preserve">Источник: НБКИ, «В мае 2026 года средний размер автокредита составил 1,54 млн руб.», релиз от 24.06.2026, топ-30 регионов РФ по объёму автокредитования.</t>
  </si>
  <si>
    <t xml:space="preserve">Объём выданных автокредитов, январь–май (топ-15 регионов), млрд ₽</t>
  </si>
  <si>
    <t xml:space="preserve">Янв.–май 2025, млрд ₽</t>
  </si>
  <si>
    <t xml:space="preserve">Янв.–май 2026, млрд ₽</t>
  </si>
  <si>
    <t xml:space="preserve">Источник: НБКИ, «В январе-мае 2026 года объём выданных автокредитов составил 580,5 млрд руб.», релиз от 30.06.2026, топ-15 регионов РФ.</t>
  </si>
  <si>
    <t xml:space="preserve">Средний срок автокредита по регионам (топ-30 РФ), лет</t>
  </si>
  <si>
    <t xml:space="preserve">Май 2025, лет</t>
  </si>
  <si>
    <t xml:space="preserve">Май 2026, лет</t>
  </si>
  <si>
    <t xml:space="preserve">Источник: НБКИ, «В мае 2026 года средний срок автокредита составил 6 лет», релиз от 29.06.2026, топ-30 регионов РФ.</t>
  </si>
  <si>
    <t xml:space="preserve">Средний размер потребкредита по регионам (топ-30 РФ), тыс. ₽</t>
  </si>
  <si>
    <t xml:space="preserve">Апрель 2026, тыс. ₽</t>
  </si>
  <si>
    <t xml:space="preserve">Май 2026, тыс. ₽</t>
  </si>
  <si>
    <t xml:space="preserve">Хабаровский край</t>
  </si>
  <si>
    <t xml:space="preserve">Забайкальский край</t>
  </si>
  <si>
    <t xml:space="preserve">Приморский край</t>
  </si>
  <si>
    <t xml:space="preserve">Республика Саха (Якутия)</t>
  </si>
  <si>
    <t xml:space="preserve">Алтайский край</t>
  </si>
  <si>
    <t xml:space="preserve">Источник: НБКИ, релиз от 18.06.2026, топ-30 регионов РФ по объёмам выдачи потребкредитов. Сравнение месяц к месяцу (апрель → май 2026), а не год к году — единственный доступный период сопоставления в релизе.</t>
  </si>
  <si>
    <t xml:space="preserve">Справочно: среднее по Москве использовано в сценарии 2 как база май 2025 (295,8 тыс. ₽, отдельный релиз НБКИ) и май 2026 (310,4 тыс. ₽).</t>
  </si>
  <si>
    <t xml:space="preserve">Сценарий 1. Автомобиль массового сегмента (отеч., новый)</t>
  </si>
  <si>
    <t xml:space="preserve">Цена автомобиля, май 2025, ₽</t>
  </si>
  <si>
    <t xml:space="preserve">Цена автомобиля, июнь 2026, ₽</t>
  </si>
  <si>
    <t xml:space="preserve">Первый взнос, %</t>
  </si>
  <si>
    <t xml:space="preserve">Первый взнос, май 2025, ₽</t>
  </si>
  <si>
    <t xml:space="preserve">Первый взнос, июнь 2026, ₽</t>
  </si>
  <si>
    <t xml:space="preserve">Сумма кредита, май 2025, ₽</t>
  </si>
  <si>
    <t xml:space="preserve">Сумма кредита, июнь 2026, ₽</t>
  </si>
  <si>
    <t xml:space="preserve">Ставка автокредита, май 2025, %</t>
  </si>
  <si>
    <t xml:space="preserve">Ставка автокредита, апрель 2026, %</t>
  </si>
  <si>
    <t xml:space="preserve">Срок кредита, мес.</t>
  </si>
  <si>
    <t xml:space="preserve">Аннуитет, май 2025, ₽/мес.</t>
  </si>
  <si>
    <t xml:space="preserve">Аннуитет, июнь 2026, ₽/мес.</t>
  </si>
  <si>
    <t xml:space="preserve">Итого стоимость владения, май 2025, ₽</t>
  </si>
  <si>
    <t xml:space="preserve">Итого стоимость владения, июнь 2026, ₽</t>
  </si>
  <si>
    <t xml:space="preserve">ЦЕНА ОЖИДАНИЯ, ₽</t>
  </si>
  <si>
    <t xml:space="preserve">Сценарий 2. Обновление бытовой техники (потребкредит, Москва)</t>
  </si>
  <si>
    <t xml:space="preserve">Размер кредита, май 2025, ₽ (НБКИ, Москва)</t>
  </si>
  <si>
    <t xml:space="preserve">Размер кредита, май 2026, ₽ (НБКИ, Москва)</t>
  </si>
  <si>
    <t xml:space="preserve">Ставка потребкредита 1–3 года, май 2025, %</t>
  </si>
  <si>
    <t xml:space="preserve">Ставка потребкредита 1–3 года, апрель 2026, %</t>
  </si>
  <si>
    <t xml:space="preserve">Аннуитет, май 2026, ₽/мес.</t>
  </si>
  <si>
    <t xml:space="preserve">Сумма всех платежей, май 2025, ₽</t>
  </si>
  <si>
    <t xml:space="preserve">Сумма всех платежей, май 2026, ₽</t>
  </si>
  <si>
    <t xml:space="preserve">Сценарий 3. Ремонт двухкомнатной квартиры 50 м²</t>
  </si>
  <si>
    <t xml:space="preserve">Базовая стоимость ремонта, май 2025, ₽</t>
  </si>
  <si>
    <t xml:space="preserve">Среднее изменение цены материалов (доска, ДСП, цемент, кирпич), %</t>
  </si>
  <si>
    <t xml:space="preserve">Стоимость ремонта, 2026, ₽</t>
  </si>
  <si>
    <t xml:space="preserve">Ставка потребкредита свыше 3 лет, май 2025, %</t>
  </si>
  <si>
    <t xml:space="preserve">Ставка потребкредита свыше 3 лет, апрель 2026, %</t>
  </si>
  <si>
    <t xml:space="preserve">Аннуитет, 2026, ₽/мес.</t>
  </si>
  <si>
    <t xml:space="preserve">Сумма всех платежей, 2026, ₽</t>
  </si>
  <si>
    <t xml:space="preserve">Примечание: доля материалов в стоимости ремонта принята равной 100% ремонта в модельном упрощении. Изменение цены ссылается на лист «Цены Росстат», строка со средним изменением по 4 материалам.</t>
  </si>
  <si>
    <t xml:space="preserve">Кто выиграл от ожидания: депозитный сценарий</t>
  </si>
  <si>
    <t xml:space="preserve">Сумма вклада, май 2025, ₽</t>
  </si>
  <si>
    <t xml:space="preserve">Ставка по вкладу 181 дн. – 1 год, май 2025, %</t>
  </si>
  <si>
    <t xml:space="preserve">Доход по вкладу за год (ежемесячная капитализация), ₽</t>
  </si>
  <si>
    <t xml:space="preserve">Изменение стоимости ремонта за год, ₽</t>
  </si>
  <si>
    <t xml:space="preserve">ПРЕИМУЩЕСТВО ВКЛАДЧИКА ПЕРЕД ЗАЁМЩИКОМ, ₽</t>
  </si>
  <si>
    <t xml:space="preserve">Сводная таблица «Цена ожидания»</t>
  </si>
  <si>
    <t xml:space="preserve">Сценарий</t>
  </si>
  <si>
    <t xml:space="preserve">Динамика цены, %</t>
  </si>
  <si>
    <t xml:space="preserve">Изменение ставки, п.п.</t>
  </si>
  <si>
    <t xml:space="preserve">Цена ожидания, ₽</t>
  </si>
  <si>
    <t xml:space="preserve">Автомобиль (отеч., 5 лет, ПВ 20%)</t>
  </si>
  <si>
    <t xml:space="preserve">Обновление техники (потребкредит 2 года)</t>
  </si>
  <si>
    <t xml:space="preserve">Ремонт двушки 50 м² (потребкредит 3 года)</t>
  </si>
  <si>
    <t xml:space="preserve">Совокупно по трём категориям</t>
  </si>
  <si>
    <t xml:space="preserve">Депозитный сценарий (см. лист «Сценарий — Вкладчик»): преимущество вкладчика перед заёмщиком за тот же период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</si>
</sst>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#,##0.00"/>
    <numFmt numFmtId="167" formatCode="0.0%"/>
    <numFmt numFmtId="168" formatCode="#,##0"/>
    <numFmt numFmtId="169" formatCode="0%"/>
    <numFmt numFmtId="170" formatCode="0.00%"/>
    <numFmt numFmtId="171" formatCode="0"/>
    <numFmt numFmtId="172" formatCode="#,##0&quot; ₽&quot;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9"/>
      <color rgb="FF80808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5"/>
    <col collapsed="false" customWidth="true" hidden="false" outlineLevel="0" max="3" min="2" style="1" width="14"/>
    <col collapsed="false" customWidth="true" hidden="false" outlineLevel="0" max="4" min="4" style="1" width="16"/>
  </cols>
  <sheetData>
    <row r="1" customFormat="false" ht="15.75" hidden="false" customHeight="true" outlineLevel="0" collapsed="false">
      <c r="A1" s="2" t="s">
        <v>0</v>
      </c>
    </row>
    <row r="3" customFormat="false" ht="26.2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5" hidden="false" customHeight="true" outlineLevel="0" collapsed="false">
      <c r="A4" s="4" t="s">
        <v>5</v>
      </c>
      <c r="B4" s="5" t="n">
        <v>21</v>
      </c>
      <c r="C4" s="5" t="n">
        <v>14.25</v>
      </c>
      <c r="D4" s="5" t="n">
        <f aca="false">C4-B4</f>
        <v>-6.75</v>
      </c>
    </row>
    <row r="5" customFormat="false" ht="15" hidden="false" customHeight="true" outlineLevel="0" collapsed="false">
      <c r="A5" s="4" t="s">
        <v>6</v>
      </c>
      <c r="B5" s="5" t="n">
        <v>9.4</v>
      </c>
      <c r="C5" s="5" t="n">
        <v>5.31</v>
      </c>
      <c r="D5" s="5" t="n">
        <f aca="false">C5-B5</f>
        <v>-4.09</v>
      </c>
    </row>
    <row r="6" customFormat="false" ht="15" hidden="false" customHeight="true" outlineLevel="0" collapsed="false">
      <c r="A6" s="4" t="s">
        <v>7</v>
      </c>
      <c r="B6" s="5" t="n">
        <v>18.34</v>
      </c>
      <c r="C6" s="5" t="n">
        <v>18.78</v>
      </c>
      <c r="D6" s="5" t="n">
        <f aca="false">C6-B6</f>
        <v>0.440000000000001</v>
      </c>
    </row>
    <row r="7" customFormat="false" ht="15" hidden="false" customHeight="true" outlineLevel="0" collapsed="false">
      <c r="A7" s="4" t="s">
        <v>8</v>
      </c>
      <c r="B7" s="5" t="n">
        <v>26.91</v>
      </c>
      <c r="C7" s="5" t="n">
        <v>24.16</v>
      </c>
      <c r="D7" s="5" t="n">
        <f aca="false">C7-B7</f>
        <v>-2.75</v>
      </c>
    </row>
    <row r="8" customFormat="false" ht="15" hidden="false" customHeight="true" outlineLevel="0" collapsed="false">
      <c r="A8" s="4" t="s">
        <v>9</v>
      </c>
      <c r="B8" s="5" t="n">
        <v>18.81</v>
      </c>
      <c r="C8" s="5" t="n">
        <v>16.85</v>
      </c>
      <c r="D8" s="5" t="n">
        <f aca="false">C8-B8</f>
        <v>-1.96</v>
      </c>
    </row>
    <row r="9" customFormat="false" ht="15" hidden="false" customHeight="true" outlineLevel="0" collapsed="false">
      <c r="A9" s="4" t="s">
        <v>10</v>
      </c>
      <c r="B9" s="5" t="n">
        <v>19</v>
      </c>
      <c r="C9" s="5" t="n">
        <v>12.66</v>
      </c>
      <c r="D9" s="5" t="n">
        <f aca="false">C9-B9</f>
        <v>-6.34</v>
      </c>
    </row>
    <row r="11" customFormat="false" ht="15" hidden="false" customHeight="true" outlineLevel="0" collapsed="false">
      <c r="A11" s="6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2"/>
    <col collapsed="false" customWidth="true" hidden="false" outlineLevel="0" max="2" min="2" style="1" width="16"/>
  </cols>
  <sheetData>
    <row r="1" customFormat="false" ht="15.75" hidden="false" customHeight="true" outlineLevel="0" collapsed="false">
      <c r="A1" s="2" t="s">
        <v>118</v>
      </c>
    </row>
    <row r="4" customFormat="false" ht="15" hidden="false" customHeight="true" outlineLevel="0" collapsed="false">
      <c r="A4" s="4" t="s">
        <v>119</v>
      </c>
      <c r="B4" s="9" t="n">
        <v>1500000</v>
      </c>
    </row>
    <row r="5" customFormat="false" ht="15" hidden="false" customHeight="true" outlineLevel="0" collapsed="false">
      <c r="A5" s="4" t="s">
        <v>120</v>
      </c>
      <c r="B5" s="13" t="n">
        <v>0.19</v>
      </c>
    </row>
    <row r="6" customFormat="false" ht="15" hidden="false" customHeight="true" outlineLevel="0" collapsed="false">
      <c r="A6" s="10"/>
      <c r="B6" s="10"/>
    </row>
    <row r="7" customFormat="false" ht="15" hidden="false" customHeight="true" outlineLevel="0" collapsed="false">
      <c r="A7" s="4" t="s">
        <v>121</v>
      </c>
      <c r="B7" s="12" t="n">
        <f aca="false">B4*(1+B5/12)^12-B4</f>
        <v>311176.497194653</v>
      </c>
    </row>
    <row r="8" customFormat="false" ht="15" hidden="false" customHeight="true" outlineLevel="0" collapsed="false">
      <c r="A8" s="10"/>
      <c r="B8" s="10"/>
    </row>
    <row r="9" customFormat="false" ht="15" hidden="false" customHeight="true" outlineLevel="0" collapsed="false">
      <c r="A9" s="4" t="s">
        <v>122</v>
      </c>
      <c r="B9" s="12" t="n">
        <f aca="false">'Сценарий 3 — Ремонт'!B6-'Сценарий 3 — Ремонт'!B4</f>
        <v>-5962.06181056914</v>
      </c>
    </row>
    <row r="10" customFormat="false" ht="15" hidden="false" customHeight="true" outlineLevel="0" collapsed="false">
      <c r="A10" s="10"/>
      <c r="B10" s="10"/>
    </row>
    <row r="11" customFormat="false" ht="15" hidden="false" customHeight="true" outlineLevel="0" collapsed="false">
      <c r="A11" s="15" t="s">
        <v>123</v>
      </c>
      <c r="B11" s="16" t="n">
        <f aca="false">B7-B9</f>
        <v>317138.559005223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42"/>
    <col collapsed="false" customWidth="true" hidden="false" outlineLevel="0" max="3" min="3" style="1" width="16"/>
    <col collapsed="false" customWidth="true" hidden="false" outlineLevel="0" max="4" min="4" style="1" width="18"/>
    <col collapsed="false" customWidth="true" hidden="false" outlineLevel="0" max="5" min="5" style="1" width="16"/>
  </cols>
  <sheetData>
    <row r="1" customFormat="false" ht="15.75" hidden="false" customHeight="true" outlineLevel="0" collapsed="false">
      <c r="A1" s="2" t="s">
        <v>124</v>
      </c>
    </row>
    <row r="3" customFormat="false" ht="26.25" hidden="false" customHeight="true" outlineLevel="0" collapsed="false">
      <c r="A3" s="3" t="s">
        <v>31</v>
      </c>
      <c r="B3" s="3" t="s">
        <v>125</v>
      </c>
      <c r="C3" s="3" t="s">
        <v>126</v>
      </c>
      <c r="D3" s="3" t="s">
        <v>127</v>
      </c>
      <c r="E3" s="3" t="s">
        <v>128</v>
      </c>
    </row>
    <row r="4" customFormat="false" ht="15" hidden="false" customHeight="true" outlineLevel="0" collapsed="false">
      <c r="A4" s="4" t="n">
        <v>1</v>
      </c>
      <c r="B4" s="4" t="s">
        <v>129</v>
      </c>
      <c r="C4" s="8" t="n">
        <f aca="false">('Сценарий 1 — Авто'!B5-'Сценарий 1 — Авто'!B4)/'Сценарий 1 — Авто'!B4</f>
        <v>0.0440017859544047</v>
      </c>
      <c r="D4" s="5" t="n">
        <f aca="false">'Сценарий 1 — Авто'!B14-'Сценарий 1 — Авто'!B13</f>
        <v>-0.0196</v>
      </c>
      <c r="E4" s="12" t="n">
        <f aca="false">'Сценарий 1 — Авто'!B23</f>
        <v>13518.3676457335</v>
      </c>
    </row>
    <row r="5" customFormat="false" ht="15" hidden="false" customHeight="true" outlineLevel="0" collapsed="false">
      <c r="A5" s="4" t="n">
        <v>2</v>
      </c>
      <c r="B5" s="4" t="s">
        <v>130</v>
      </c>
      <c r="C5" s="8" t="n">
        <f aca="false">('Сценарий 2 — Техника'!B5-'Сценарий 2 — Техника'!B4)/'Сценарий 2 — Техника'!B4</f>
        <v>0.0493576741041244</v>
      </c>
      <c r="D5" s="5" t="n">
        <f aca="false">'Сценарий 2 — Техника'!B8-'Сценарий 2 — Техника'!B7</f>
        <v>-0.0275</v>
      </c>
      <c r="E5" s="12" t="n">
        <f aca="false">'Сценарий 2 — Техника'!B17</f>
        <v>8731.40162849432</v>
      </c>
    </row>
    <row r="6" customFormat="false" ht="15" hidden="false" customHeight="true" outlineLevel="0" collapsed="false">
      <c r="A6" s="4" t="n">
        <v>3</v>
      </c>
      <c r="B6" s="4" t="s">
        <v>131</v>
      </c>
      <c r="C6" s="8" t="n">
        <f aca="false">'Сценарий 3 — Ремонт'!B5</f>
        <v>-0.00397470787371275</v>
      </c>
      <c r="D6" s="5" t="n">
        <f aca="false">'Сценарий 3 — Ремонт'!B9-'Сценарий 3 — Ремонт'!B8</f>
        <v>0.00439999999999999</v>
      </c>
      <c r="E6" s="12" t="n">
        <f aca="false">'Сценарий 3 — Ремонт'!B18</f>
        <v>4127.97622931935</v>
      </c>
    </row>
    <row r="7" customFormat="false" ht="15" hidden="false" customHeight="true" outlineLevel="0" collapsed="false">
      <c r="A7" s="10"/>
      <c r="B7" s="15" t="s">
        <v>132</v>
      </c>
      <c r="C7" s="10"/>
      <c r="D7" s="10"/>
      <c r="E7" s="16" t="n">
        <f aca="false">SUM(E4:E6)</f>
        <v>26377.7455035472</v>
      </c>
    </row>
    <row r="9" customFormat="false" ht="15" hidden="false" customHeight="true" outlineLevel="0" collapsed="false">
      <c r="A9" s="6" t="s">
        <v>133</v>
      </c>
    </row>
    <row r="10" customFormat="false" ht="15" hidden="false" customHeight="true" outlineLevel="0" collapsed="false">
      <c r="B10" s="17" t="n">
        <f aca="false">'Сценарий — Вкладчик'!B11</f>
        <v>317138.559005223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3" min="2" style="1" width="18"/>
    <col collapsed="false" customWidth="true" hidden="false" outlineLevel="0" max="4" min="4" style="1" width="14"/>
    <col collapsed="false" customWidth="true" hidden="false" outlineLevel="0" max="5" min="5" style="1" width="40"/>
  </cols>
  <sheetData>
    <row r="1" customFormat="false" ht="15.75" hidden="false" customHeight="true" outlineLevel="0" collapsed="false">
      <c r="A1" s="2" t="s">
        <v>12</v>
      </c>
    </row>
    <row r="3" customFormat="false" ht="26.25" hidden="false" customHeight="true" outlineLevel="0" collapsed="false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</row>
    <row r="4" customFormat="false" ht="15" hidden="false" customHeight="true" outlineLevel="0" collapsed="false">
      <c r="A4" s="4" t="s">
        <v>18</v>
      </c>
      <c r="B4" s="7" t="n">
        <v>1346058.69</v>
      </c>
      <c r="C4" s="7" t="n">
        <v>1405288.32</v>
      </c>
      <c r="D4" s="8" t="n">
        <f aca="false">(C4-B4)/B4</f>
        <v>0.0440022641211879</v>
      </c>
      <c r="E4" s="6" t="s">
        <v>19</v>
      </c>
    </row>
    <row r="5" customFormat="false" ht="15" hidden="false" customHeight="true" outlineLevel="0" collapsed="false">
      <c r="A5" s="4" t="s">
        <v>20</v>
      </c>
      <c r="B5" s="7" t="n">
        <v>16473.41</v>
      </c>
      <c r="C5" s="7" t="n">
        <v>19124.19</v>
      </c>
      <c r="D5" s="8" t="n">
        <f aca="false">(C5-B5)/B5</f>
        <v>0.16091264650124</v>
      </c>
      <c r="E5" s="6" t="s">
        <v>19</v>
      </c>
    </row>
    <row r="6" customFormat="false" ht="15" hidden="false" customHeight="true" outlineLevel="0" collapsed="false">
      <c r="A6" s="4" t="s">
        <v>21</v>
      </c>
      <c r="B6" s="7" t="n">
        <v>32406.34</v>
      </c>
      <c r="C6" s="7" t="n">
        <v>33947.87</v>
      </c>
      <c r="D6" s="8" t="n">
        <f aca="false">(C6-B6)/B6</f>
        <v>0.0475687782082149</v>
      </c>
      <c r="E6" s="6" t="s">
        <v>19</v>
      </c>
    </row>
    <row r="7" customFormat="false" ht="15" hidden="false" customHeight="true" outlineLevel="0" collapsed="false">
      <c r="A7" s="4" t="s">
        <v>22</v>
      </c>
      <c r="B7" s="7" t="n">
        <v>9105.25</v>
      </c>
      <c r="C7" s="7" t="n">
        <v>9040.91</v>
      </c>
      <c r="D7" s="8" t="n">
        <f aca="false">(C7-B7)/B7</f>
        <v>-0.00706625298591474</v>
      </c>
      <c r="E7" s="6" t="s">
        <v>19</v>
      </c>
    </row>
    <row r="8" customFormat="false" ht="15" hidden="false" customHeight="true" outlineLevel="0" collapsed="false">
      <c r="A8" s="4" t="s">
        <v>23</v>
      </c>
      <c r="B8" s="7" t="n">
        <v>22513.74</v>
      </c>
      <c r="C8" s="7" t="n">
        <v>22653.23</v>
      </c>
      <c r="D8" s="8" t="n">
        <f aca="false">(C8-B8)/B8</f>
        <v>0.00619577200411828</v>
      </c>
      <c r="E8" s="6" t="s">
        <v>24</v>
      </c>
    </row>
    <row r="9" customFormat="false" ht="15" hidden="false" customHeight="true" outlineLevel="0" collapsed="false">
      <c r="A9" s="4" t="s">
        <v>25</v>
      </c>
      <c r="B9" s="7" t="n">
        <v>401.7</v>
      </c>
      <c r="C9" s="7" t="n">
        <v>387.51</v>
      </c>
      <c r="D9" s="8" t="n">
        <f aca="false">(C9-B9)/B9</f>
        <v>-0.0353248693054518</v>
      </c>
      <c r="E9" s="6" t="s">
        <v>24</v>
      </c>
    </row>
    <row r="10" customFormat="false" ht="15" hidden="false" customHeight="true" outlineLevel="0" collapsed="false">
      <c r="A10" s="4" t="s">
        <v>26</v>
      </c>
      <c r="B10" s="7" t="n">
        <v>662.3</v>
      </c>
      <c r="C10" s="7" t="n">
        <v>690.49</v>
      </c>
      <c r="D10" s="8" t="n">
        <f aca="false">(C10-B10)/B10</f>
        <v>0.0425637928431225</v>
      </c>
      <c r="E10" s="6" t="s">
        <v>24</v>
      </c>
    </row>
    <row r="11" customFormat="false" ht="15" hidden="false" customHeight="true" outlineLevel="0" collapsed="false">
      <c r="A11" s="4" t="s">
        <v>27</v>
      </c>
      <c r="B11" s="7" t="n">
        <v>27946.52</v>
      </c>
      <c r="C11" s="7" t="n">
        <v>27126.75</v>
      </c>
      <c r="D11" s="8" t="n">
        <f aca="false">(C11-B11)/B11</f>
        <v>-0.02933352703664</v>
      </c>
      <c r="E11" s="6" t="s">
        <v>24</v>
      </c>
    </row>
    <row r="12" customFormat="false" ht="15" hidden="false" customHeight="true" outlineLevel="0" collapsed="false">
      <c r="A12" s="4" t="s">
        <v>28</v>
      </c>
      <c r="B12" s="7"/>
      <c r="C12" s="7"/>
      <c r="D12" s="8" t="n">
        <f aca="false">AVERAGE(D8:D11)</f>
        <v>-0.00397470787371275</v>
      </c>
    </row>
    <row r="14" customFormat="false" ht="15" hidden="false" customHeight="true" outlineLevel="0" collapsed="false">
      <c r="A14" s="6" t="s">
        <v>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4"/>
    <col collapsed="false" customWidth="true" hidden="false" outlineLevel="0" max="4" min="3" style="1" width="16"/>
    <col collapsed="false" customWidth="true" hidden="false" outlineLevel="0" max="5" min="5" style="1" width="14"/>
  </cols>
  <sheetData>
    <row r="1" customFormat="false" ht="15.75" hidden="false" customHeight="true" outlineLevel="0" collapsed="false">
      <c r="A1" s="2" t="s">
        <v>30</v>
      </c>
    </row>
    <row r="3" customFormat="false" ht="26.25" hidden="false" customHeight="true" outlineLevel="0" collapsed="false">
      <c r="A3" s="3" t="s">
        <v>31</v>
      </c>
      <c r="B3" s="3" t="s">
        <v>32</v>
      </c>
      <c r="C3" s="3" t="s">
        <v>33</v>
      </c>
      <c r="D3" s="3" t="s">
        <v>34</v>
      </c>
      <c r="E3" s="3" t="s">
        <v>16</v>
      </c>
    </row>
    <row r="4" customFormat="false" ht="15" hidden="false" customHeight="true" outlineLevel="0" collapsed="false">
      <c r="A4" s="4" t="n">
        <v>1</v>
      </c>
      <c r="B4" s="4" t="s">
        <v>35</v>
      </c>
      <c r="C4" s="4" t="n">
        <v>1.66</v>
      </c>
      <c r="D4" s="4" t="n">
        <v>2.06</v>
      </c>
      <c r="E4" s="8" t="n">
        <f aca="false">(D4-C4)/C4</f>
        <v>0.240963855421687</v>
      </c>
    </row>
    <row r="5" customFormat="false" ht="15" hidden="false" customHeight="true" outlineLevel="0" collapsed="false">
      <c r="A5" s="4" t="n">
        <v>2</v>
      </c>
      <c r="B5" s="4" t="s">
        <v>36</v>
      </c>
      <c r="C5" s="4" t="n">
        <v>1.55</v>
      </c>
      <c r="D5" s="4" t="n">
        <v>1.86</v>
      </c>
      <c r="E5" s="8" t="n">
        <f aca="false">(D5-C5)/C5</f>
        <v>0.2</v>
      </c>
    </row>
    <row r="6" customFormat="false" ht="15" hidden="false" customHeight="true" outlineLevel="0" collapsed="false">
      <c r="A6" s="4" t="n">
        <v>3</v>
      </c>
      <c r="B6" s="4" t="s">
        <v>37</v>
      </c>
      <c r="C6" s="4" t="n">
        <v>1.49</v>
      </c>
      <c r="D6" s="4" t="n">
        <v>1.81</v>
      </c>
      <c r="E6" s="8" t="n">
        <f aca="false">(D6-C6)/C6</f>
        <v>0.214765100671141</v>
      </c>
    </row>
    <row r="7" customFormat="false" ht="15" hidden="false" customHeight="true" outlineLevel="0" collapsed="false">
      <c r="A7" s="4" t="n">
        <v>4</v>
      </c>
      <c r="B7" s="4" t="s">
        <v>38</v>
      </c>
      <c r="C7" s="4" t="n">
        <v>1.38</v>
      </c>
      <c r="D7" s="4" t="n">
        <v>1.66</v>
      </c>
      <c r="E7" s="8" t="n">
        <f aca="false">(D7-C7)/C7</f>
        <v>0.202898550724638</v>
      </c>
    </row>
    <row r="8" customFormat="false" ht="15" hidden="false" customHeight="true" outlineLevel="0" collapsed="false">
      <c r="A8" s="4" t="n">
        <v>5</v>
      </c>
      <c r="B8" s="4" t="s">
        <v>39</v>
      </c>
      <c r="C8" s="4" t="n">
        <v>1.38</v>
      </c>
      <c r="D8" s="4" t="n">
        <v>1.65</v>
      </c>
      <c r="E8" s="8" t="n">
        <f aca="false">(D8-C8)/C8</f>
        <v>0.195652173913044</v>
      </c>
    </row>
    <row r="9" customFormat="false" ht="15" hidden="false" customHeight="true" outlineLevel="0" collapsed="false">
      <c r="A9" s="4" t="n">
        <v>6</v>
      </c>
      <c r="B9" s="4" t="s">
        <v>40</v>
      </c>
      <c r="C9" s="4" t="n">
        <v>1.39</v>
      </c>
      <c r="D9" s="4" t="n">
        <v>1.62</v>
      </c>
      <c r="E9" s="8" t="n">
        <f aca="false">(D9-C9)/C9</f>
        <v>0.165467625899281</v>
      </c>
    </row>
    <row r="10" customFormat="false" ht="15" hidden="false" customHeight="true" outlineLevel="0" collapsed="false">
      <c r="A10" s="4" t="n">
        <v>7</v>
      </c>
      <c r="B10" s="4" t="s">
        <v>41</v>
      </c>
      <c r="C10" s="4" t="n">
        <v>1.33</v>
      </c>
      <c r="D10" s="4" t="n">
        <v>1.59</v>
      </c>
      <c r="E10" s="8" t="n">
        <f aca="false">(D10-C10)/C10</f>
        <v>0.195488721804511</v>
      </c>
    </row>
    <row r="11" customFormat="false" ht="15" hidden="false" customHeight="true" outlineLevel="0" collapsed="false">
      <c r="A11" s="4" t="n">
        <v>8</v>
      </c>
      <c r="B11" s="4" t="s">
        <v>42</v>
      </c>
      <c r="C11" s="4" t="n">
        <v>1.3</v>
      </c>
      <c r="D11" s="4" t="n">
        <v>1.58</v>
      </c>
      <c r="E11" s="8" t="n">
        <f aca="false">(D11-C11)/C11</f>
        <v>0.215384615384615</v>
      </c>
    </row>
    <row r="12" customFormat="false" ht="15" hidden="false" customHeight="true" outlineLevel="0" collapsed="false">
      <c r="A12" s="4" t="n">
        <v>9</v>
      </c>
      <c r="B12" s="4" t="s">
        <v>43</v>
      </c>
      <c r="C12" s="4" t="n">
        <v>1.35</v>
      </c>
      <c r="D12" s="4" t="n">
        <v>1.56</v>
      </c>
      <c r="E12" s="8" t="n">
        <f aca="false">(D12-C12)/C12</f>
        <v>0.155555555555556</v>
      </c>
    </row>
    <row r="13" customFormat="false" ht="15" hidden="false" customHeight="true" outlineLevel="0" collapsed="false">
      <c r="A13" s="4" t="n">
        <v>10</v>
      </c>
      <c r="B13" s="4" t="s">
        <v>44</v>
      </c>
      <c r="C13" s="4" t="n">
        <v>1.29</v>
      </c>
      <c r="D13" s="4" t="n">
        <v>1.54</v>
      </c>
      <c r="E13" s="8" t="n">
        <f aca="false">(D13-C13)/C13</f>
        <v>0.193798449612403</v>
      </c>
    </row>
    <row r="14" customFormat="false" ht="15" hidden="false" customHeight="true" outlineLevel="0" collapsed="false">
      <c r="A14" s="4" t="n">
        <v>11</v>
      </c>
      <c r="B14" s="4" t="s">
        <v>45</v>
      </c>
      <c r="C14" s="4" t="n">
        <v>1.19</v>
      </c>
      <c r="D14" s="4" t="n">
        <v>1.52</v>
      </c>
      <c r="E14" s="8" t="n">
        <f aca="false">(D14-C14)/C14</f>
        <v>0.277310924369748</v>
      </c>
    </row>
    <row r="15" customFormat="false" ht="15" hidden="false" customHeight="true" outlineLevel="0" collapsed="false">
      <c r="A15" s="4" t="n">
        <v>12</v>
      </c>
      <c r="B15" s="4" t="s">
        <v>46</v>
      </c>
      <c r="C15" s="4" t="n">
        <v>1.26</v>
      </c>
      <c r="D15" s="4" t="n">
        <v>1.5</v>
      </c>
      <c r="E15" s="8" t="n">
        <f aca="false">(D15-C15)/C15</f>
        <v>0.19047619047619</v>
      </c>
    </row>
    <row r="16" customFormat="false" ht="15" hidden="false" customHeight="true" outlineLevel="0" collapsed="false">
      <c r="A16" s="4" t="n">
        <v>13</v>
      </c>
      <c r="B16" s="4" t="s">
        <v>47</v>
      </c>
      <c r="C16" s="4" t="n">
        <v>1.21</v>
      </c>
      <c r="D16" s="4" t="n">
        <v>1.49</v>
      </c>
      <c r="E16" s="8" t="n">
        <f aca="false">(D16-C16)/C16</f>
        <v>0.231404958677686</v>
      </c>
    </row>
    <row r="17" customFormat="false" ht="15" hidden="false" customHeight="true" outlineLevel="0" collapsed="false">
      <c r="A17" s="4" t="n">
        <v>14</v>
      </c>
      <c r="B17" s="4" t="s">
        <v>48</v>
      </c>
      <c r="C17" s="4" t="n">
        <v>1.23</v>
      </c>
      <c r="D17" s="4" t="n">
        <v>1.47</v>
      </c>
      <c r="E17" s="8" t="n">
        <f aca="false">(D17-C17)/C17</f>
        <v>0.195121951219512</v>
      </c>
    </row>
    <row r="18" customFormat="false" ht="15" hidden="false" customHeight="true" outlineLevel="0" collapsed="false">
      <c r="A18" s="4" t="n">
        <v>15</v>
      </c>
      <c r="B18" s="4" t="s">
        <v>49</v>
      </c>
      <c r="C18" s="4" t="n">
        <v>1.23</v>
      </c>
      <c r="D18" s="4" t="n">
        <v>1.46</v>
      </c>
      <c r="E18" s="8" t="n">
        <f aca="false">(D18-C18)/C18</f>
        <v>0.186991869918699</v>
      </c>
    </row>
    <row r="19" customFormat="false" ht="15" hidden="false" customHeight="true" outlineLevel="0" collapsed="false">
      <c r="A19" s="4" t="n">
        <v>16</v>
      </c>
      <c r="B19" s="4" t="s">
        <v>50</v>
      </c>
      <c r="C19" s="4" t="n">
        <v>1.24</v>
      </c>
      <c r="D19" s="4" t="n">
        <v>1.46</v>
      </c>
      <c r="E19" s="8" t="n">
        <f aca="false">(D19-C19)/C19</f>
        <v>0.17741935483871</v>
      </c>
    </row>
    <row r="20" customFormat="false" ht="15" hidden="false" customHeight="true" outlineLevel="0" collapsed="false">
      <c r="A20" s="4" t="n">
        <v>17</v>
      </c>
      <c r="B20" s="4" t="s">
        <v>51</v>
      </c>
      <c r="C20" s="4" t="n">
        <v>1.2</v>
      </c>
      <c r="D20" s="4" t="n">
        <v>1.46</v>
      </c>
      <c r="E20" s="8" t="n">
        <f aca="false">(D20-C20)/C20</f>
        <v>0.216666666666667</v>
      </c>
    </row>
    <row r="21" customFormat="false" ht="15" hidden="false" customHeight="true" outlineLevel="0" collapsed="false">
      <c r="A21" s="4" t="n">
        <v>18</v>
      </c>
      <c r="B21" s="4" t="s">
        <v>52</v>
      </c>
      <c r="C21" s="4" t="n">
        <v>1.19</v>
      </c>
      <c r="D21" s="4" t="n">
        <v>1.43</v>
      </c>
      <c r="E21" s="8" t="n">
        <f aca="false">(D21-C21)/C21</f>
        <v>0.201680672268908</v>
      </c>
    </row>
    <row r="22" customFormat="false" ht="15" hidden="false" customHeight="true" outlineLevel="0" collapsed="false">
      <c r="A22" s="4" t="n">
        <v>19</v>
      </c>
      <c r="B22" s="4" t="s">
        <v>53</v>
      </c>
      <c r="C22" s="4" t="n">
        <v>1.21</v>
      </c>
      <c r="D22" s="4" t="n">
        <v>1.41</v>
      </c>
      <c r="E22" s="8" t="n">
        <f aca="false">(D22-C22)/C22</f>
        <v>0.165289256198347</v>
      </c>
    </row>
    <row r="23" customFormat="false" ht="15" hidden="false" customHeight="true" outlineLevel="0" collapsed="false">
      <c r="A23" s="4" t="n">
        <v>20</v>
      </c>
      <c r="B23" s="4" t="s">
        <v>54</v>
      </c>
      <c r="C23" s="4" t="n">
        <v>1.15</v>
      </c>
      <c r="D23" s="4" t="n">
        <v>1.4</v>
      </c>
      <c r="E23" s="8" t="n">
        <f aca="false">(D23-C23)/C23</f>
        <v>0.217391304347826</v>
      </c>
    </row>
    <row r="24" customFormat="false" ht="15" hidden="false" customHeight="true" outlineLevel="0" collapsed="false">
      <c r="A24" s="4" t="n">
        <v>21</v>
      </c>
      <c r="B24" s="4" t="s">
        <v>55</v>
      </c>
      <c r="C24" s="4" t="n">
        <v>1.21</v>
      </c>
      <c r="D24" s="4" t="n">
        <v>1.39</v>
      </c>
      <c r="E24" s="8" t="n">
        <f aca="false">(D24-C24)/C24</f>
        <v>0.148760330578512</v>
      </c>
    </row>
    <row r="25" customFormat="false" ht="15" hidden="false" customHeight="true" outlineLevel="0" collapsed="false">
      <c r="A25" s="4" t="n">
        <v>22</v>
      </c>
      <c r="B25" s="4" t="s">
        <v>56</v>
      </c>
      <c r="C25" s="4" t="n">
        <v>1.14</v>
      </c>
      <c r="D25" s="4" t="n">
        <v>1.39</v>
      </c>
      <c r="E25" s="8" t="n">
        <f aca="false">(D25-C25)/C25</f>
        <v>0.219298245614035</v>
      </c>
    </row>
    <row r="26" customFormat="false" ht="15" hidden="false" customHeight="true" outlineLevel="0" collapsed="false">
      <c r="A26" s="4" t="n">
        <v>23</v>
      </c>
      <c r="B26" s="4" t="s">
        <v>57</v>
      </c>
      <c r="C26" s="4" t="n">
        <v>1.2</v>
      </c>
      <c r="D26" s="4" t="n">
        <v>1.39</v>
      </c>
      <c r="E26" s="8" t="n">
        <f aca="false">(D26-C26)/C26</f>
        <v>0.158333333333333</v>
      </c>
    </row>
    <row r="27" customFormat="false" ht="15" hidden="false" customHeight="true" outlineLevel="0" collapsed="false">
      <c r="A27" s="4" t="n">
        <v>24</v>
      </c>
      <c r="B27" s="4" t="s">
        <v>58</v>
      </c>
      <c r="C27" s="4" t="n">
        <v>1.15</v>
      </c>
      <c r="D27" s="4" t="n">
        <v>1.39</v>
      </c>
      <c r="E27" s="8" t="n">
        <f aca="false">(D27-C27)/C27</f>
        <v>0.208695652173913</v>
      </c>
    </row>
    <row r="28" customFormat="false" ht="15" hidden="false" customHeight="true" outlineLevel="0" collapsed="false">
      <c r="A28" s="4" t="n">
        <v>25</v>
      </c>
      <c r="B28" s="4" t="s">
        <v>59</v>
      </c>
      <c r="C28" s="4" t="n">
        <v>1.18</v>
      </c>
      <c r="D28" s="4" t="n">
        <v>1.38</v>
      </c>
      <c r="E28" s="8" t="n">
        <f aca="false">(D28-C28)/C28</f>
        <v>0.169491525423729</v>
      </c>
    </row>
    <row r="29" customFormat="false" ht="15" hidden="false" customHeight="true" outlineLevel="0" collapsed="false">
      <c r="A29" s="4" t="n">
        <v>26</v>
      </c>
      <c r="B29" s="4" t="s">
        <v>60</v>
      </c>
      <c r="C29" s="4" t="n">
        <v>1.17</v>
      </c>
      <c r="D29" s="4" t="n">
        <v>1.35</v>
      </c>
      <c r="E29" s="8" t="n">
        <f aca="false">(D29-C29)/C29</f>
        <v>0.153846153846154</v>
      </c>
    </row>
    <row r="30" customFormat="false" ht="15" hidden="false" customHeight="true" outlineLevel="0" collapsed="false">
      <c r="A30" s="4" t="n">
        <v>27</v>
      </c>
      <c r="B30" s="4" t="s">
        <v>61</v>
      </c>
      <c r="C30" s="4" t="n">
        <v>1.11</v>
      </c>
      <c r="D30" s="4" t="n">
        <v>1.31</v>
      </c>
      <c r="E30" s="8" t="n">
        <f aca="false">(D30-C30)/C30</f>
        <v>0.18018018018018</v>
      </c>
    </row>
    <row r="31" customFormat="false" ht="15" hidden="false" customHeight="true" outlineLevel="0" collapsed="false">
      <c r="A31" s="4" t="n">
        <v>28</v>
      </c>
      <c r="B31" s="4" t="s">
        <v>62</v>
      </c>
      <c r="C31" s="4" t="n">
        <v>1.11</v>
      </c>
      <c r="D31" s="4" t="n">
        <v>1.29</v>
      </c>
      <c r="E31" s="8" t="n">
        <f aca="false">(D31-C31)/C31</f>
        <v>0.162162162162162</v>
      </c>
    </row>
    <row r="32" customFormat="false" ht="15" hidden="false" customHeight="true" outlineLevel="0" collapsed="false">
      <c r="A32" s="4" t="n">
        <v>29</v>
      </c>
      <c r="B32" s="4" t="s">
        <v>63</v>
      </c>
      <c r="C32" s="4" t="n">
        <v>1.1</v>
      </c>
      <c r="D32" s="4" t="n">
        <v>1.26</v>
      </c>
      <c r="E32" s="8" t="n">
        <f aca="false">(D32-C32)/C32</f>
        <v>0.145454545454545</v>
      </c>
    </row>
    <row r="33" customFormat="false" ht="15" hidden="false" customHeight="true" outlineLevel="0" collapsed="false">
      <c r="A33" s="4" t="n">
        <v>30</v>
      </c>
      <c r="B33" s="4" t="s">
        <v>64</v>
      </c>
      <c r="C33" s="4" t="n">
        <v>1.12</v>
      </c>
      <c r="D33" s="4" t="n">
        <v>1.26</v>
      </c>
      <c r="E33" s="8" t="n">
        <f aca="false">(D33-C33)/C33</f>
        <v>0.125</v>
      </c>
    </row>
    <row r="34" customFormat="false" ht="15" hidden="false" customHeight="true" outlineLevel="0" collapsed="false">
      <c r="A34" s="4"/>
      <c r="B34" s="4" t="s">
        <v>65</v>
      </c>
      <c r="C34" s="4" t="n">
        <v>1.27</v>
      </c>
      <c r="D34" s="4" t="n">
        <v>1.54</v>
      </c>
      <c r="E34" s="8" t="n">
        <f aca="false">(D34-C34)/C34</f>
        <v>0.21259842519685</v>
      </c>
    </row>
    <row r="36" customFormat="false" ht="15" hidden="false" customHeight="true" outlineLevel="0" collapsed="false">
      <c r="A36" s="6" t="s">
        <v>66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4"/>
    <col collapsed="false" customWidth="true" hidden="false" outlineLevel="0" max="4" min="3" style="1" width="18"/>
    <col collapsed="false" customWidth="true" hidden="false" outlineLevel="0" max="5" min="5" style="1" width="14"/>
  </cols>
  <sheetData>
    <row r="1" customFormat="false" ht="15.75" hidden="false" customHeight="true" outlineLevel="0" collapsed="false">
      <c r="A1" s="2" t="s">
        <v>67</v>
      </c>
    </row>
    <row r="3" customFormat="false" ht="26.25" hidden="false" customHeight="true" outlineLevel="0" collapsed="false">
      <c r="A3" s="3" t="s">
        <v>31</v>
      </c>
      <c r="B3" s="3" t="s">
        <v>32</v>
      </c>
      <c r="C3" s="3" t="s">
        <v>68</v>
      </c>
      <c r="D3" s="3" t="s">
        <v>69</v>
      </c>
      <c r="E3" s="3" t="s">
        <v>16</v>
      </c>
    </row>
    <row r="4" customFormat="false" ht="15" hidden="false" customHeight="true" outlineLevel="0" collapsed="false">
      <c r="A4" s="4" t="n">
        <v>1</v>
      </c>
      <c r="B4" s="4" t="s">
        <v>35</v>
      </c>
      <c r="C4" s="4" t="n">
        <v>41.7</v>
      </c>
      <c r="D4" s="4" t="n">
        <v>57.2</v>
      </c>
      <c r="E4" s="8" t="n">
        <f aca="false">(D4-C4)/C4</f>
        <v>0.371702637889688</v>
      </c>
    </row>
    <row r="5" customFormat="false" ht="15" hidden="false" customHeight="true" outlineLevel="0" collapsed="false">
      <c r="A5" s="4" t="n">
        <v>2</v>
      </c>
      <c r="B5" s="4" t="s">
        <v>36</v>
      </c>
      <c r="C5" s="4" t="n">
        <v>35</v>
      </c>
      <c r="D5" s="4" t="n">
        <v>44.4</v>
      </c>
      <c r="E5" s="8" t="n">
        <f aca="false">(D5-C5)/C5</f>
        <v>0.268571428571429</v>
      </c>
    </row>
    <row r="6" customFormat="false" ht="15" hidden="false" customHeight="true" outlineLevel="0" collapsed="false">
      <c r="A6" s="4" t="n">
        <v>3</v>
      </c>
      <c r="B6" s="4" t="s">
        <v>37</v>
      </c>
      <c r="C6" s="4" t="n">
        <v>24.8</v>
      </c>
      <c r="D6" s="4" t="n">
        <v>33.1</v>
      </c>
      <c r="E6" s="8" t="n">
        <f aca="false">(D6-C6)/C6</f>
        <v>0.334677419354839</v>
      </c>
    </row>
    <row r="7" customFormat="false" ht="15" hidden="false" customHeight="true" outlineLevel="0" collapsed="false">
      <c r="A7" s="4" t="n">
        <v>4</v>
      </c>
      <c r="B7" s="4" t="s">
        <v>47</v>
      </c>
      <c r="C7" s="4" t="n">
        <v>22.5</v>
      </c>
      <c r="D7" s="4" t="n">
        <v>26.8</v>
      </c>
      <c r="E7" s="8" t="n">
        <f aca="false">(D7-C7)/C7</f>
        <v>0.191111111111111</v>
      </c>
    </row>
    <row r="8" customFormat="false" ht="15" hidden="false" customHeight="true" outlineLevel="0" collapsed="false">
      <c r="A8" s="4" t="n">
        <v>5</v>
      </c>
      <c r="B8" s="4" t="s">
        <v>40</v>
      </c>
      <c r="C8" s="4" t="n">
        <v>22.4</v>
      </c>
      <c r="D8" s="4" t="n">
        <v>25</v>
      </c>
      <c r="E8" s="8" t="n">
        <f aca="false">(D8-C8)/C8</f>
        <v>0.116071428571429</v>
      </c>
    </row>
    <row r="9" customFormat="false" ht="15" hidden="false" customHeight="true" outlineLevel="0" collapsed="false">
      <c r="A9" s="4" t="n">
        <v>6</v>
      </c>
      <c r="B9" s="4" t="s">
        <v>60</v>
      </c>
      <c r="C9" s="4" t="n">
        <v>15.6</v>
      </c>
      <c r="D9" s="4" t="n">
        <v>18.4</v>
      </c>
      <c r="E9" s="8" t="n">
        <f aca="false">(D9-C9)/C9</f>
        <v>0.179487179487179</v>
      </c>
    </row>
    <row r="10" customFormat="false" ht="15" hidden="false" customHeight="true" outlineLevel="0" collapsed="false">
      <c r="A10" s="4" t="n">
        <v>7</v>
      </c>
      <c r="B10" s="4" t="s">
        <v>46</v>
      </c>
      <c r="C10" s="4" t="n">
        <v>13.7</v>
      </c>
      <c r="D10" s="4" t="n">
        <v>17.3</v>
      </c>
      <c r="E10" s="8" t="n">
        <f aca="false">(D10-C10)/C10</f>
        <v>0.262773722627737</v>
      </c>
    </row>
    <row r="11" customFormat="false" ht="15" hidden="false" customHeight="true" outlineLevel="0" collapsed="false">
      <c r="A11" s="4" t="n">
        <v>8</v>
      </c>
      <c r="B11" s="4" t="s">
        <v>39</v>
      </c>
      <c r="C11" s="4" t="n">
        <v>14.5</v>
      </c>
      <c r="D11" s="4" t="n">
        <v>17.2</v>
      </c>
      <c r="E11" s="8" t="n">
        <f aca="false">(D11-C11)/C11</f>
        <v>0.186206896551724</v>
      </c>
    </row>
    <row r="12" customFormat="false" ht="15" hidden="false" customHeight="true" outlineLevel="0" collapsed="false">
      <c r="A12" s="4" t="n">
        <v>9</v>
      </c>
      <c r="B12" s="4" t="s">
        <v>48</v>
      </c>
      <c r="C12" s="4" t="n">
        <v>12.8</v>
      </c>
      <c r="D12" s="4" t="n">
        <v>16.1</v>
      </c>
      <c r="E12" s="8" t="n">
        <f aca="false">(D12-C12)/C12</f>
        <v>0.2578125</v>
      </c>
    </row>
    <row r="13" customFormat="false" ht="15" hidden="false" customHeight="true" outlineLevel="0" collapsed="false">
      <c r="A13" s="4" t="n">
        <v>10</v>
      </c>
      <c r="B13" s="4" t="s">
        <v>44</v>
      </c>
      <c r="C13" s="4" t="n">
        <v>11.8</v>
      </c>
      <c r="D13" s="4" t="n">
        <v>15.3</v>
      </c>
      <c r="E13" s="8" t="n">
        <f aca="false">(D13-C13)/C13</f>
        <v>0.296610169491525</v>
      </c>
    </row>
    <row r="14" customFormat="false" ht="15" hidden="false" customHeight="true" outlineLevel="0" collapsed="false">
      <c r="A14" s="4" t="n">
        <v>11</v>
      </c>
      <c r="B14" s="4" t="s">
        <v>51</v>
      </c>
      <c r="C14" s="4" t="n">
        <v>12.5</v>
      </c>
      <c r="D14" s="4" t="n">
        <v>14.9</v>
      </c>
      <c r="E14" s="8" t="n">
        <f aca="false">(D14-C14)/C14</f>
        <v>0.192</v>
      </c>
    </row>
    <row r="15" customFormat="false" ht="15" hidden="false" customHeight="true" outlineLevel="0" collapsed="false">
      <c r="A15" s="4" t="n">
        <v>12</v>
      </c>
      <c r="B15" s="4" t="s">
        <v>64</v>
      </c>
      <c r="C15" s="4" t="n">
        <v>13</v>
      </c>
      <c r="D15" s="4" t="n">
        <v>14.1</v>
      </c>
      <c r="E15" s="8" t="n">
        <f aca="false">(D15-C15)/C15</f>
        <v>0.0846153846153846</v>
      </c>
    </row>
    <row r="16" customFormat="false" ht="15" hidden="false" customHeight="true" outlineLevel="0" collapsed="false">
      <c r="A16" s="4" t="n">
        <v>13</v>
      </c>
      <c r="B16" s="4" t="s">
        <v>50</v>
      </c>
      <c r="C16" s="4" t="n">
        <v>10.8</v>
      </c>
      <c r="D16" s="4" t="n">
        <v>13.5</v>
      </c>
      <c r="E16" s="8" t="n">
        <f aca="false">(D16-C16)/C16</f>
        <v>0.25</v>
      </c>
    </row>
    <row r="17" customFormat="false" ht="15" hidden="false" customHeight="true" outlineLevel="0" collapsed="false">
      <c r="A17" s="4" t="n">
        <v>14</v>
      </c>
      <c r="B17" s="4" t="s">
        <v>53</v>
      </c>
      <c r="C17" s="4" t="n">
        <v>9.5</v>
      </c>
      <c r="D17" s="4" t="n">
        <v>11</v>
      </c>
      <c r="E17" s="8" t="n">
        <f aca="false">(D17-C17)/C17</f>
        <v>0.157894736842105</v>
      </c>
    </row>
    <row r="18" customFormat="false" ht="15" hidden="false" customHeight="true" outlineLevel="0" collapsed="false">
      <c r="A18" s="4" t="n">
        <v>15</v>
      </c>
      <c r="B18" s="4" t="s">
        <v>61</v>
      </c>
      <c r="C18" s="4" t="n">
        <v>7.4</v>
      </c>
      <c r="D18" s="4" t="n">
        <v>10</v>
      </c>
      <c r="E18" s="8" t="n">
        <f aca="false">(D18-C18)/C18</f>
        <v>0.351351351351351</v>
      </c>
    </row>
    <row r="20" customFormat="false" ht="15" hidden="false" customHeight="true" outlineLevel="0" collapsed="false">
      <c r="A20" s="6" t="s">
        <v>70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4"/>
    <col collapsed="false" customWidth="true" hidden="false" outlineLevel="0" max="4" min="3" style="1" width="16"/>
    <col collapsed="false" customWidth="true" hidden="false" outlineLevel="0" max="5" min="5" style="1" width="14"/>
  </cols>
  <sheetData>
    <row r="1" customFormat="false" ht="15.75" hidden="false" customHeight="true" outlineLevel="0" collapsed="false">
      <c r="A1" s="2" t="s">
        <v>71</v>
      </c>
    </row>
    <row r="3" customFormat="false" ht="26.25" hidden="false" customHeight="true" outlineLevel="0" collapsed="false">
      <c r="A3" s="3" t="s">
        <v>31</v>
      </c>
      <c r="B3" s="3" t="s">
        <v>32</v>
      </c>
      <c r="C3" s="3" t="s">
        <v>72</v>
      </c>
      <c r="D3" s="3" t="s">
        <v>73</v>
      </c>
      <c r="E3" s="3" t="s">
        <v>16</v>
      </c>
    </row>
    <row r="4" customFormat="false" ht="15" hidden="false" customHeight="true" outlineLevel="0" collapsed="false">
      <c r="A4" s="4" t="n">
        <v>1</v>
      </c>
      <c r="B4" s="4" t="s">
        <v>40</v>
      </c>
      <c r="C4" s="4" t="n">
        <v>5.57</v>
      </c>
      <c r="D4" s="4" t="n">
        <v>6.65</v>
      </c>
      <c r="E4" s="8" t="n">
        <f aca="false">(D4-C4)/C4</f>
        <v>0.193895870736086</v>
      </c>
    </row>
    <row r="5" customFormat="false" ht="15" hidden="false" customHeight="true" outlineLevel="0" collapsed="false">
      <c r="A5" s="4" t="n">
        <v>2</v>
      </c>
      <c r="B5" s="4" t="s">
        <v>53</v>
      </c>
      <c r="C5" s="4" t="n">
        <v>5.35</v>
      </c>
      <c r="D5" s="4" t="n">
        <v>6.59</v>
      </c>
      <c r="E5" s="8" t="n">
        <f aca="false">(D5-C5)/C5</f>
        <v>0.23177570093458</v>
      </c>
    </row>
    <row r="6" customFormat="false" ht="15" hidden="false" customHeight="true" outlineLevel="0" collapsed="false">
      <c r="A6" s="4" t="n">
        <v>3</v>
      </c>
      <c r="B6" s="4" t="s">
        <v>57</v>
      </c>
      <c r="C6" s="4" t="n">
        <v>5.5</v>
      </c>
      <c r="D6" s="4" t="n">
        <v>6.34</v>
      </c>
      <c r="E6" s="8" t="n">
        <f aca="false">(D6-C6)/C6</f>
        <v>0.152727272727273</v>
      </c>
    </row>
    <row r="7" customFormat="false" ht="15" hidden="false" customHeight="true" outlineLevel="0" collapsed="false">
      <c r="A7" s="4" t="n">
        <v>4</v>
      </c>
      <c r="B7" s="4" t="s">
        <v>50</v>
      </c>
      <c r="C7" s="4" t="n">
        <v>5.39</v>
      </c>
      <c r="D7" s="4" t="n">
        <v>6.34</v>
      </c>
      <c r="E7" s="8" t="n">
        <f aca="false">(D7-C7)/C7</f>
        <v>0.176252319109462</v>
      </c>
    </row>
    <row r="8" customFormat="false" ht="15" hidden="false" customHeight="true" outlineLevel="0" collapsed="false">
      <c r="A8" s="4" t="n">
        <v>5</v>
      </c>
      <c r="B8" s="4" t="s">
        <v>44</v>
      </c>
      <c r="C8" s="4" t="n">
        <v>5.28</v>
      </c>
      <c r="D8" s="4" t="n">
        <v>6.3</v>
      </c>
      <c r="E8" s="8" t="n">
        <f aca="false">(D8-C8)/C8</f>
        <v>0.193181818181818</v>
      </c>
    </row>
    <row r="9" customFormat="false" ht="15" hidden="false" customHeight="true" outlineLevel="0" collapsed="false">
      <c r="A9" s="4" t="n">
        <v>6</v>
      </c>
      <c r="B9" s="4" t="s">
        <v>42</v>
      </c>
      <c r="C9" s="4" t="n">
        <v>5.32</v>
      </c>
      <c r="D9" s="4" t="n">
        <v>6.28</v>
      </c>
      <c r="E9" s="8" t="n">
        <f aca="false">(D9-C9)/C9</f>
        <v>0.180451127819549</v>
      </c>
    </row>
    <row r="10" customFormat="false" ht="15" hidden="false" customHeight="true" outlineLevel="0" collapsed="false">
      <c r="A10" s="4" t="n">
        <v>7</v>
      </c>
      <c r="B10" s="4" t="s">
        <v>39</v>
      </c>
      <c r="C10" s="4" t="n">
        <v>5.59</v>
      </c>
      <c r="D10" s="4" t="n">
        <v>6.28</v>
      </c>
      <c r="E10" s="8" t="n">
        <f aca="false">(D10-C10)/C10</f>
        <v>0.123434704830054</v>
      </c>
    </row>
    <row r="11" customFormat="false" ht="15" hidden="false" customHeight="true" outlineLevel="0" collapsed="false">
      <c r="A11" s="4" t="n">
        <v>8</v>
      </c>
      <c r="B11" s="4" t="s">
        <v>58</v>
      </c>
      <c r="C11" s="4" t="n">
        <v>5.36</v>
      </c>
      <c r="D11" s="4" t="n">
        <v>6.27</v>
      </c>
      <c r="E11" s="8" t="n">
        <f aca="false">(D11-C11)/C11</f>
        <v>0.169776119402985</v>
      </c>
    </row>
    <row r="12" customFormat="false" ht="15" hidden="false" customHeight="true" outlineLevel="0" collapsed="false">
      <c r="A12" s="4" t="n">
        <v>9</v>
      </c>
      <c r="B12" s="4" t="s">
        <v>48</v>
      </c>
      <c r="C12" s="4" t="n">
        <v>5.23</v>
      </c>
      <c r="D12" s="4" t="n">
        <v>6.24</v>
      </c>
      <c r="E12" s="8" t="n">
        <f aca="false">(D12-C12)/C12</f>
        <v>0.193116634799235</v>
      </c>
    </row>
    <row r="13" customFormat="false" ht="15" hidden="false" customHeight="true" outlineLevel="0" collapsed="false">
      <c r="A13" s="4" t="n">
        <v>10</v>
      </c>
      <c r="B13" s="4" t="s">
        <v>60</v>
      </c>
      <c r="C13" s="4" t="n">
        <v>5.38</v>
      </c>
      <c r="D13" s="4" t="n">
        <v>6.22</v>
      </c>
      <c r="E13" s="8" t="n">
        <f aca="false">(D13-C13)/C13</f>
        <v>0.156133828996283</v>
      </c>
    </row>
    <row r="14" customFormat="false" ht="15" hidden="false" customHeight="true" outlineLevel="0" collapsed="false">
      <c r="A14" s="4" t="n">
        <v>11</v>
      </c>
      <c r="B14" s="4" t="s">
        <v>56</v>
      </c>
      <c r="C14" s="4" t="n">
        <v>5.27</v>
      </c>
      <c r="D14" s="4" t="n">
        <v>6.22</v>
      </c>
      <c r="E14" s="8" t="n">
        <f aca="false">(D14-C14)/C14</f>
        <v>0.180265654648956</v>
      </c>
    </row>
    <row r="15" customFormat="false" ht="15" hidden="false" customHeight="true" outlineLevel="0" collapsed="false">
      <c r="A15" s="4" t="n">
        <v>12</v>
      </c>
      <c r="B15" s="4" t="s">
        <v>63</v>
      </c>
      <c r="C15" s="4" t="n">
        <v>4.93</v>
      </c>
      <c r="D15" s="4" t="n">
        <v>6.21</v>
      </c>
      <c r="E15" s="8" t="n">
        <f aca="false">(D15-C15)/C15</f>
        <v>0.259634888438134</v>
      </c>
    </row>
    <row r="16" customFormat="false" ht="15" hidden="false" customHeight="true" outlineLevel="0" collapsed="false">
      <c r="A16" s="4" t="n">
        <v>13</v>
      </c>
      <c r="B16" s="4" t="s">
        <v>52</v>
      </c>
      <c r="C16" s="4" t="n">
        <v>5.19</v>
      </c>
      <c r="D16" s="4" t="n">
        <v>6.18</v>
      </c>
      <c r="E16" s="8" t="n">
        <f aca="false">(D16-C16)/C16</f>
        <v>0.190751445086705</v>
      </c>
    </row>
    <row r="17" customFormat="false" ht="15" hidden="false" customHeight="true" outlineLevel="0" collapsed="false">
      <c r="A17" s="4" t="n">
        <v>14</v>
      </c>
      <c r="B17" s="4" t="s">
        <v>41</v>
      </c>
      <c r="C17" s="4" t="n">
        <v>5.45</v>
      </c>
      <c r="D17" s="4" t="n">
        <v>6.18</v>
      </c>
      <c r="E17" s="8" t="n">
        <f aca="false">(D17-C17)/C17</f>
        <v>0.13394495412844</v>
      </c>
    </row>
    <row r="18" customFormat="false" ht="15" hidden="false" customHeight="true" outlineLevel="0" collapsed="false">
      <c r="A18" s="4" t="n">
        <v>15</v>
      </c>
      <c r="B18" s="4" t="s">
        <v>49</v>
      </c>
      <c r="C18" s="4" t="n">
        <v>5.43</v>
      </c>
      <c r="D18" s="4" t="n">
        <v>6.11</v>
      </c>
      <c r="E18" s="8" t="n">
        <f aca="false">(D18-C18)/C18</f>
        <v>0.125230202578269</v>
      </c>
    </row>
    <row r="19" customFormat="false" ht="15" hidden="false" customHeight="true" outlineLevel="0" collapsed="false">
      <c r="A19" s="4" t="n">
        <v>16</v>
      </c>
      <c r="B19" s="4" t="s">
        <v>59</v>
      </c>
      <c r="C19" s="4" t="n">
        <v>5.18</v>
      </c>
      <c r="D19" s="4" t="n">
        <v>6.08</v>
      </c>
      <c r="E19" s="8" t="n">
        <f aca="false">(D19-C19)/C19</f>
        <v>0.173745173745174</v>
      </c>
    </row>
    <row r="20" customFormat="false" ht="15" hidden="false" customHeight="true" outlineLevel="0" collapsed="false">
      <c r="A20" s="4" t="n">
        <v>17</v>
      </c>
      <c r="B20" s="4" t="s">
        <v>46</v>
      </c>
      <c r="C20" s="4" t="n">
        <v>5.14</v>
      </c>
      <c r="D20" s="4" t="n">
        <v>6.07</v>
      </c>
      <c r="E20" s="8" t="n">
        <f aca="false">(D20-C20)/C20</f>
        <v>0.180933852140078</v>
      </c>
    </row>
    <row r="21" customFormat="false" ht="15" hidden="false" customHeight="true" outlineLevel="0" collapsed="false">
      <c r="A21" s="4" t="n">
        <v>18</v>
      </c>
      <c r="B21" s="4" t="s">
        <v>61</v>
      </c>
      <c r="C21" s="4" t="n">
        <v>5.08</v>
      </c>
      <c r="D21" s="4" t="n">
        <v>6.06</v>
      </c>
      <c r="E21" s="8" t="n">
        <f aca="false">(D21-C21)/C21</f>
        <v>0.192913385826772</v>
      </c>
    </row>
    <row r="22" customFormat="false" ht="15" hidden="false" customHeight="true" outlineLevel="0" collapsed="false">
      <c r="A22" s="4" t="n">
        <v>19</v>
      </c>
      <c r="B22" s="4" t="s">
        <v>47</v>
      </c>
      <c r="C22" s="4" t="n">
        <v>5.12</v>
      </c>
      <c r="D22" s="4" t="n">
        <v>6.06</v>
      </c>
      <c r="E22" s="8" t="n">
        <f aca="false">(D22-C22)/C22</f>
        <v>0.18359375</v>
      </c>
    </row>
    <row r="23" customFormat="false" ht="15" hidden="false" customHeight="true" outlineLevel="0" collapsed="false">
      <c r="A23" s="4" t="n">
        <v>20</v>
      </c>
      <c r="B23" s="4" t="s">
        <v>62</v>
      </c>
      <c r="C23" s="4" t="n">
        <v>4.89</v>
      </c>
      <c r="D23" s="4" t="n">
        <v>6.03</v>
      </c>
      <c r="E23" s="8" t="n">
        <f aca="false">(D23-C23)/C23</f>
        <v>0.233128834355828</v>
      </c>
    </row>
    <row r="24" customFormat="false" ht="15" hidden="false" customHeight="true" outlineLevel="0" collapsed="false">
      <c r="A24" s="4" t="n">
        <v>21</v>
      </c>
      <c r="B24" s="4" t="s">
        <v>51</v>
      </c>
      <c r="C24" s="4" t="n">
        <v>4.79</v>
      </c>
      <c r="D24" s="4" t="n">
        <v>5.98</v>
      </c>
      <c r="E24" s="8" t="n">
        <f aca="false">(D24-C24)/C24</f>
        <v>0.248434237995825</v>
      </c>
    </row>
    <row r="25" customFormat="false" ht="15" hidden="false" customHeight="true" outlineLevel="0" collapsed="false">
      <c r="A25" s="4" t="n">
        <v>22</v>
      </c>
      <c r="B25" s="4" t="s">
        <v>64</v>
      </c>
      <c r="C25" s="4" t="n">
        <v>4.68</v>
      </c>
      <c r="D25" s="4" t="n">
        <v>5.93</v>
      </c>
      <c r="E25" s="8" t="n">
        <f aca="false">(D25-C25)/C25</f>
        <v>0.267094017094017</v>
      </c>
    </row>
    <row r="26" customFormat="false" ht="15" hidden="false" customHeight="true" outlineLevel="0" collapsed="false">
      <c r="A26" s="4" t="n">
        <v>23</v>
      </c>
      <c r="B26" s="4" t="s">
        <v>43</v>
      </c>
      <c r="C26" s="4" t="n">
        <v>5.48</v>
      </c>
      <c r="D26" s="4" t="n">
        <v>5.83</v>
      </c>
      <c r="E26" s="8" t="n">
        <f aca="false">(D26-C26)/C26</f>
        <v>0.0638686131386861</v>
      </c>
    </row>
    <row r="27" customFormat="false" ht="15" hidden="false" customHeight="true" outlineLevel="0" collapsed="false">
      <c r="A27" s="4" t="n">
        <v>24</v>
      </c>
      <c r="B27" s="4" t="s">
        <v>55</v>
      </c>
      <c r="C27" s="4" t="n">
        <v>5.27</v>
      </c>
      <c r="D27" s="4" t="n">
        <v>5.73</v>
      </c>
      <c r="E27" s="8" t="n">
        <f aca="false">(D27-C27)/C27</f>
        <v>0.0872865275142317</v>
      </c>
    </row>
    <row r="28" customFormat="false" ht="15" hidden="false" customHeight="true" outlineLevel="0" collapsed="false">
      <c r="A28" s="4" t="n">
        <v>25</v>
      </c>
      <c r="B28" s="4" t="s">
        <v>38</v>
      </c>
      <c r="C28" s="4" t="n">
        <v>5.08</v>
      </c>
      <c r="D28" s="4" t="n">
        <v>5.73</v>
      </c>
      <c r="E28" s="8" t="n">
        <f aca="false">(D28-C28)/C28</f>
        <v>0.127952755905512</v>
      </c>
    </row>
    <row r="29" customFormat="false" ht="15" hidden="false" customHeight="true" outlineLevel="0" collapsed="false">
      <c r="A29" s="4" t="n">
        <v>26</v>
      </c>
      <c r="B29" s="4" t="s">
        <v>54</v>
      </c>
      <c r="C29" s="4" t="n">
        <v>4.68</v>
      </c>
      <c r="D29" s="4" t="n">
        <v>5.72</v>
      </c>
      <c r="E29" s="8" t="n">
        <f aca="false">(D29-C29)/C29</f>
        <v>0.222222222222222</v>
      </c>
    </row>
    <row r="30" customFormat="false" ht="15" hidden="false" customHeight="true" outlineLevel="0" collapsed="false">
      <c r="A30" s="4" t="n">
        <v>27</v>
      </c>
      <c r="B30" s="4" t="s">
        <v>45</v>
      </c>
      <c r="C30" s="4" t="n">
        <v>4.77</v>
      </c>
      <c r="D30" s="4" t="n">
        <v>5.67</v>
      </c>
      <c r="E30" s="8" t="n">
        <f aca="false">(D30-C30)/C30</f>
        <v>0.188679245283019</v>
      </c>
    </row>
    <row r="31" customFormat="false" ht="15" hidden="false" customHeight="true" outlineLevel="0" collapsed="false">
      <c r="A31" s="4" t="n">
        <v>28</v>
      </c>
      <c r="B31" s="4" t="s">
        <v>36</v>
      </c>
      <c r="C31" s="4" t="n">
        <v>4.87</v>
      </c>
      <c r="D31" s="4" t="n">
        <v>5.46</v>
      </c>
      <c r="E31" s="8" t="n">
        <f aca="false">(D31-C31)/C31</f>
        <v>0.121149897330595</v>
      </c>
    </row>
    <row r="32" customFormat="false" ht="15" hidden="false" customHeight="true" outlineLevel="0" collapsed="false">
      <c r="A32" s="4" t="n">
        <v>29</v>
      </c>
      <c r="B32" s="4" t="s">
        <v>37</v>
      </c>
      <c r="C32" s="4" t="n">
        <v>4.67</v>
      </c>
      <c r="D32" s="4" t="n">
        <v>5.45</v>
      </c>
      <c r="E32" s="8" t="n">
        <f aca="false">(D32-C32)/C32</f>
        <v>0.167023554603854</v>
      </c>
    </row>
    <row r="33" customFormat="false" ht="15" hidden="false" customHeight="true" outlineLevel="0" collapsed="false">
      <c r="A33" s="4" t="n">
        <v>30</v>
      </c>
      <c r="B33" s="4" t="s">
        <v>35</v>
      </c>
      <c r="C33" s="4" t="n">
        <v>4.67</v>
      </c>
      <c r="D33" s="4" t="n">
        <v>5.29</v>
      </c>
      <c r="E33" s="8" t="n">
        <f aca="false">(D33-C33)/C33</f>
        <v>0.132762312633833</v>
      </c>
    </row>
    <row r="35" customFormat="false" ht="15" hidden="false" customHeight="true" outlineLevel="0" collapsed="false">
      <c r="A35" s="6" t="s">
        <v>74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4"/>
    <col collapsed="false" customWidth="true" hidden="false" outlineLevel="0" max="4" min="3" style="1" width="16"/>
    <col collapsed="false" customWidth="true" hidden="false" outlineLevel="0" max="5" min="5" style="1" width="14"/>
  </cols>
  <sheetData>
    <row r="1" customFormat="false" ht="15.75" hidden="false" customHeight="true" outlineLevel="0" collapsed="false">
      <c r="A1" s="2" t="s">
        <v>75</v>
      </c>
    </row>
    <row r="3" customFormat="false" ht="26.25" hidden="false" customHeight="true" outlineLevel="0" collapsed="false">
      <c r="A3" s="3" t="s">
        <v>31</v>
      </c>
      <c r="B3" s="3" t="s">
        <v>32</v>
      </c>
      <c r="C3" s="3" t="s">
        <v>76</v>
      </c>
      <c r="D3" s="3" t="s">
        <v>77</v>
      </c>
      <c r="E3" s="3" t="s">
        <v>16</v>
      </c>
    </row>
    <row r="4" customFormat="false" ht="15" hidden="false" customHeight="true" outlineLevel="0" collapsed="false">
      <c r="A4" s="4" t="n">
        <v>1</v>
      </c>
      <c r="B4" s="4" t="s">
        <v>35</v>
      </c>
      <c r="C4" s="4" t="n">
        <v>304.9</v>
      </c>
      <c r="D4" s="4" t="n">
        <v>310.4</v>
      </c>
      <c r="E4" s="8" t="n">
        <f aca="false">(D4-C4)/C4</f>
        <v>0.0180387012135126</v>
      </c>
    </row>
    <row r="5" customFormat="false" ht="15" hidden="false" customHeight="true" outlineLevel="0" collapsed="false">
      <c r="A5" s="4" t="n">
        <v>2</v>
      </c>
      <c r="B5" s="4" t="s">
        <v>37</v>
      </c>
      <c r="C5" s="4" t="n">
        <v>265</v>
      </c>
      <c r="D5" s="4" t="n">
        <v>249.8</v>
      </c>
      <c r="E5" s="8" t="n">
        <f aca="false">(D5-C5)/C5</f>
        <v>-0.0573584905660377</v>
      </c>
    </row>
    <row r="6" customFormat="false" ht="15" hidden="false" customHeight="true" outlineLevel="0" collapsed="false">
      <c r="A6" s="4" t="n">
        <v>3</v>
      </c>
      <c r="B6" s="4" t="s">
        <v>36</v>
      </c>
      <c r="C6" s="4" t="n">
        <v>245.3</v>
      </c>
      <c r="D6" s="4" t="n">
        <v>225.6</v>
      </c>
      <c r="E6" s="8" t="n">
        <f aca="false">(D6-C6)/C6</f>
        <v>-0.0803098247044436</v>
      </c>
    </row>
    <row r="7" customFormat="false" ht="15" hidden="false" customHeight="true" outlineLevel="0" collapsed="false">
      <c r="A7" s="4" t="n">
        <v>4</v>
      </c>
      <c r="B7" s="4" t="s">
        <v>39</v>
      </c>
      <c r="C7" s="4" t="n">
        <v>206.3</v>
      </c>
      <c r="D7" s="4" t="n">
        <v>208</v>
      </c>
      <c r="E7" s="8" t="n">
        <f aca="false">(D7-C7)/C7</f>
        <v>0.00824042656325734</v>
      </c>
    </row>
    <row r="8" customFormat="false" ht="15" hidden="false" customHeight="true" outlineLevel="0" collapsed="false">
      <c r="A8" s="4" t="n">
        <v>5</v>
      </c>
      <c r="B8" s="4" t="s">
        <v>47</v>
      </c>
      <c r="C8" s="4" t="n">
        <v>213</v>
      </c>
      <c r="D8" s="4" t="n">
        <v>191.7</v>
      </c>
      <c r="E8" s="8" t="n">
        <f aca="false">(D8-C8)/C8</f>
        <v>-0.1</v>
      </c>
    </row>
    <row r="9" customFormat="false" ht="15" hidden="false" customHeight="true" outlineLevel="0" collapsed="false">
      <c r="A9" s="4" t="n">
        <v>6</v>
      </c>
      <c r="B9" s="4" t="s">
        <v>41</v>
      </c>
      <c r="C9" s="4" t="n">
        <v>194.6</v>
      </c>
      <c r="D9" s="4" t="n">
        <v>188.9</v>
      </c>
      <c r="E9" s="8" t="n">
        <f aca="false">(D9-C9)/C9</f>
        <v>-0.0292908530318602</v>
      </c>
    </row>
    <row r="10" customFormat="false" ht="15" hidden="false" customHeight="true" outlineLevel="0" collapsed="false">
      <c r="A10" s="4" t="n">
        <v>7</v>
      </c>
      <c r="B10" s="4" t="s">
        <v>49</v>
      </c>
      <c r="C10" s="4" t="n">
        <v>181.1</v>
      </c>
      <c r="D10" s="4" t="n">
        <v>172.5</v>
      </c>
      <c r="E10" s="8" t="n">
        <f aca="false">(D10-C10)/C10</f>
        <v>-0.0474875759249033</v>
      </c>
    </row>
    <row r="11" customFormat="false" ht="15" hidden="false" customHeight="true" outlineLevel="0" collapsed="false">
      <c r="A11" s="4" t="n">
        <v>8</v>
      </c>
      <c r="B11" s="4" t="s">
        <v>78</v>
      </c>
      <c r="C11" s="4" t="n">
        <v>180.3</v>
      </c>
      <c r="D11" s="4" t="n">
        <v>171.3</v>
      </c>
      <c r="E11" s="8" t="n">
        <f aca="false">(D11-C11)/C11</f>
        <v>-0.0499168053244592</v>
      </c>
    </row>
    <row r="12" customFormat="false" ht="15" hidden="false" customHeight="true" outlineLevel="0" collapsed="false">
      <c r="A12" s="4" t="n">
        <v>9</v>
      </c>
      <c r="B12" s="4" t="s">
        <v>42</v>
      </c>
      <c r="C12" s="4" t="n">
        <v>182.7</v>
      </c>
      <c r="D12" s="4" t="n">
        <v>171.1</v>
      </c>
      <c r="E12" s="8" t="n">
        <f aca="false">(D12-C12)/C12</f>
        <v>-0.0634920634920635</v>
      </c>
    </row>
    <row r="13" customFormat="false" ht="15" hidden="false" customHeight="true" outlineLevel="0" collapsed="false">
      <c r="A13" s="4" t="n">
        <v>10</v>
      </c>
      <c r="B13" s="4" t="s">
        <v>38</v>
      </c>
      <c r="C13" s="4" t="n">
        <v>184.9</v>
      </c>
      <c r="D13" s="4" t="n">
        <v>170.9</v>
      </c>
      <c r="E13" s="8" t="n">
        <f aca="false">(D13-C13)/C13</f>
        <v>-0.075716603569497</v>
      </c>
    </row>
    <row r="14" customFormat="false" ht="15" hidden="false" customHeight="true" outlineLevel="0" collapsed="false">
      <c r="A14" s="4" t="n">
        <v>11</v>
      </c>
      <c r="B14" s="4" t="s">
        <v>56</v>
      </c>
      <c r="C14" s="4" t="n">
        <v>172.1</v>
      </c>
      <c r="D14" s="4" t="n">
        <v>170.9</v>
      </c>
      <c r="E14" s="8" t="n">
        <f aca="false">(D14-C14)/C14</f>
        <v>-0.00697269029633927</v>
      </c>
    </row>
    <row r="15" customFormat="false" ht="15" hidden="false" customHeight="true" outlineLevel="0" collapsed="false">
      <c r="A15" s="4" t="n">
        <v>12</v>
      </c>
      <c r="B15" s="4" t="s">
        <v>48</v>
      </c>
      <c r="C15" s="4" t="n">
        <v>171.2</v>
      </c>
      <c r="D15" s="4" t="n">
        <v>163.7</v>
      </c>
      <c r="E15" s="8" t="n">
        <f aca="false">(D15-C15)/C15</f>
        <v>-0.0438084112149533</v>
      </c>
    </row>
    <row r="16" customFormat="false" ht="15" hidden="false" customHeight="true" outlineLevel="0" collapsed="false">
      <c r="A16" s="4" t="n">
        <v>13</v>
      </c>
      <c r="B16" s="4" t="s">
        <v>46</v>
      </c>
      <c r="C16" s="4" t="n">
        <v>172.8</v>
      </c>
      <c r="D16" s="4" t="n">
        <v>160.1</v>
      </c>
      <c r="E16" s="8" t="n">
        <f aca="false">(D16-C16)/C16</f>
        <v>-0.0734953703703705</v>
      </c>
    </row>
    <row r="17" customFormat="false" ht="15" hidden="false" customHeight="true" outlineLevel="0" collapsed="false">
      <c r="A17" s="4" t="n">
        <v>14</v>
      </c>
      <c r="B17" s="4" t="s">
        <v>51</v>
      </c>
      <c r="C17" s="4" t="n">
        <v>161.9</v>
      </c>
      <c r="D17" s="4" t="n">
        <v>159.1</v>
      </c>
      <c r="E17" s="8" t="n">
        <f aca="false">(D17-C17)/C17</f>
        <v>-0.0172946263125387</v>
      </c>
    </row>
    <row r="18" customFormat="false" ht="15" hidden="false" customHeight="true" outlineLevel="0" collapsed="false">
      <c r="A18" s="4" t="n">
        <v>15</v>
      </c>
      <c r="B18" s="4" t="s">
        <v>64</v>
      </c>
      <c r="C18" s="4" t="n">
        <v>163.2</v>
      </c>
      <c r="D18" s="4" t="n">
        <v>157.7</v>
      </c>
      <c r="E18" s="8" t="n">
        <f aca="false">(D18-C18)/C18</f>
        <v>-0.0337009803921569</v>
      </c>
    </row>
    <row r="19" customFormat="false" ht="15" hidden="false" customHeight="true" outlineLevel="0" collapsed="false">
      <c r="A19" s="4" t="n">
        <v>16</v>
      </c>
      <c r="B19" s="4" t="s">
        <v>60</v>
      </c>
      <c r="C19" s="4" t="n">
        <v>162.6</v>
      </c>
      <c r="D19" s="4" t="n">
        <v>157</v>
      </c>
      <c r="E19" s="8" t="n">
        <f aca="false">(D19-C19)/C19</f>
        <v>-0.034440344403444</v>
      </c>
    </row>
    <row r="20" customFormat="false" ht="15" hidden="false" customHeight="true" outlineLevel="0" collapsed="false">
      <c r="A20" s="4" t="n">
        <v>17</v>
      </c>
      <c r="B20" s="4" t="s">
        <v>50</v>
      </c>
      <c r="C20" s="4" t="n">
        <v>163.6</v>
      </c>
      <c r="D20" s="4" t="n">
        <v>156.3</v>
      </c>
      <c r="E20" s="8" t="n">
        <f aca="false">(D20-C20)/C20</f>
        <v>-0.0446210268948654</v>
      </c>
    </row>
    <row r="21" customFormat="false" ht="15" hidden="false" customHeight="true" outlineLevel="0" collapsed="false">
      <c r="A21" s="4" t="n">
        <v>18</v>
      </c>
      <c r="B21" s="4" t="s">
        <v>79</v>
      </c>
      <c r="C21" s="4" t="n">
        <v>164.9</v>
      </c>
      <c r="D21" s="4" t="n">
        <v>155.8</v>
      </c>
      <c r="E21" s="8" t="n">
        <f aca="false">(D21-C21)/C21</f>
        <v>-0.055184960582171</v>
      </c>
    </row>
    <row r="22" customFormat="false" ht="15" hidden="false" customHeight="true" outlineLevel="0" collapsed="false">
      <c r="A22" s="4" t="n">
        <v>19</v>
      </c>
      <c r="B22" s="4" t="s">
        <v>80</v>
      </c>
      <c r="C22" s="4" t="n">
        <v>165.4</v>
      </c>
      <c r="D22" s="4" t="n">
        <v>153.8</v>
      </c>
      <c r="E22" s="8" t="n">
        <f aca="false">(D22-C22)/C22</f>
        <v>-0.0701330108827086</v>
      </c>
    </row>
    <row r="23" customFormat="false" ht="15" hidden="false" customHeight="true" outlineLevel="0" collapsed="false">
      <c r="A23" s="4" t="n">
        <v>20</v>
      </c>
      <c r="B23" s="4" t="s">
        <v>55</v>
      </c>
      <c r="C23" s="4" t="n">
        <v>156</v>
      </c>
      <c r="D23" s="4" t="n">
        <v>152.8</v>
      </c>
      <c r="E23" s="8" t="n">
        <f aca="false">(D23-C23)/C23</f>
        <v>-0.0205128205128204</v>
      </c>
    </row>
    <row r="24" customFormat="false" ht="15" hidden="false" customHeight="true" outlineLevel="0" collapsed="false">
      <c r="A24" s="4" t="n">
        <v>21</v>
      </c>
      <c r="B24" s="4" t="s">
        <v>58</v>
      </c>
      <c r="C24" s="4" t="n">
        <v>172.9</v>
      </c>
      <c r="D24" s="4" t="n">
        <v>152.1</v>
      </c>
      <c r="E24" s="8" t="n">
        <f aca="false">(D24-C24)/C24</f>
        <v>-0.120300751879699</v>
      </c>
    </row>
    <row r="25" customFormat="false" ht="15" hidden="false" customHeight="true" outlineLevel="0" collapsed="false">
      <c r="A25" s="4" t="n">
        <v>22</v>
      </c>
      <c r="B25" s="4" t="s">
        <v>43</v>
      </c>
      <c r="C25" s="4" t="n">
        <v>154.3</v>
      </c>
      <c r="D25" s="4" t="n">
        <v>150.9</v>
      </c>
      <c r="E25" s="8" t="n">
        <f aca="false">(D25-C25)/C25</f>
        <v>-0.0220349967595593</v>
      </c>
    </row>
    <row r="26" customFormat="false" ht="15" hidden="false" customHeight="true" outlineLevel="0" collapsed="false">
      <c r="A26" s="4" t="n">
        <v>23</v>
      </c>
      <c r="B26" s="4" t="s">
        <v>40</v>
      </c>
      <c r="C26" s="4" t="n">
        <v>164</v>
      </c>
      <c r="D26" s="4" t="n">
        <v>148.9</v>
      </c>
      <c r="E26" s="8" t="n">
        <f aca="false">(D26-C26)/C26</f>
        <v>-0.0920731707317073</v>
      </c>
    </row>
    <row r="27" customFormat="false" ht="15" hidden="false" customHeight="true" outlineLevel="0" collapsed="false">
      <c r="A27" s="4" t="n">
        <v>24</v>
      </c>
      <c r="B27" s="4" t="s">
        <v>57</v>
      </c>
      <c r="C27" s="4" t="n">
        <v>161.4</v>
      </c>
      <c r="D27" s="4" t="n">
        <v>148.2</v>
      </c>
      <c r="E27" s="8" t="n">
        <f aca="false">(D27-C27)/C27</f>
        <v>-0.0817843866171005</v>
      </c>
    </row>
    <row r="28" customFormat="false" ht="15" hidden="false" customHeight="true" outlineLevel="0" collapsed="false">
      <c r="A28" s="4" t="n">
        <v>25</v>
      </c>
      <c r="B28" s="4" t="s">
        <v>81</v>
      </c>
      <c r="C28" s="4" t="n">
        <v>153.1</v>
      </c>
      <c r="D28" s="4" t="n">
        <v>148</v>
      </c>
      <c r="E28" s="8" t="n">
        <f aca="false">(D28-C28)/C28</f>
        <v>-0.0333115610711953</v>
      </c>
    </row>
    <row r="29" customFormat="false" ht="15" hidden="false" customHeight="true" outlineLevel="0" collapsed="false">
      <c r="A29" s="4" t="n">
        <v>26</v>
      </c>
      <c r="B29" s="4" t="s">
        <v>82</v>
      </c>
      <c r="C29" s="4" t="n">
        <v>150.5</v>
      </c>
      <c r="D29" s="4" t="n">
        <v>144.3</v>
      </c>
      <c r="E29" s="8" t="n">
        <f aca="false">(D29-C29)/C29</f>
        <v>-0.0411960132890365</v>
      </c>
    </row>
    <row r="30" customFormat="false" ht="15" hidden="false" customHeight="true" outlineLevel="0" collapsed="false">
      <c r="A30" s="4" t="n">
        <v>27</v>
      </c>
      <c r="B30" s="4" t="s">
        <v>44</v>
      </c>
      <c r="C30" s="4" t="n">
        <v>159</v>
      </c>
      <c r="D30" s="4" t="n">
        <v>143.6</v>
      </c>
      <c r="E30" s="8" t="n">
        <f aca="false">(D30-C30)/C30</f>
        <v>-0.0968553459119497</v>
      </c>
    </row>
    <row r="31" customFormat="false" ht="15" hidden="false" customHeight="true" outlineLevel="0" collapsed="false">
      <c r="A31" s="4" t="n">
        <v>28</v>
      </c>
      <c r="B31" s="4" t="s">
        <v>61</v>
      </c>
      <c r="C31" s="4" t="n">
        <v>148.9</v>
      </c>
      <c r="D31" s="4" t="n">
        <v>141.6</v>
      </c>
      <c r="E31" s="8" t="n">
        <f aca="false">(D31-C31)/C31</f>
        <v>-0.0490261920752183</v>
      </c>
    </row>
    <row r="32" customFormat="false" ht="15" hidden="false" customHeight="true" outlineLevel="0" collapsed="false">
      <c r="A32" s="4" t="n">
        <v>29</v>
      </c>
      <c r="B32" s="4" t="s">
        <v>52</v>
      </c>
      <c r="C32" s="4" t="n">
        <v>170.5</v>
      </c>
      <c r="D32" s="4" t="n">
        <v>141.3</v>
      </c>
      <c r="E32" s="8" t="n">
        <f aca="false">(D32-C32)/C32</f>
        <v>-0.171260997067449</v>
      </c>
    </row>
    <row r="33" customFormat="false" ht="15" hidden="false" customHeight="true" outlineLevel="0" collapsed="false">
      <c r="A33" s="4" t="n">
        <v>30</v>
      </c>
      <c r="B33" s="4" t="s">
        <v>53</v>
      </c>
      <c r="C33" s="4" t="n">
        <v>144.7</v>
      </c>
      <c r="D33" s="4" t="n">
        <v>133.9</v>
      </c>
      <c r="E33" s="8" t="n">
        <f aca="false">(D33-C33)/C33</f>
        <v>-0.0746371803731858</v>
      </c>
    </row>
    <row r="35" customFormat="false" ht="15" hidden="false" customHeight="true" outlineLevel="0" collapsed="false">
      <c r="A35" s="6" t="s">
        <v>83</v>
      </c>
    </row>
    <row r="36" customFormat="false" ht="15" hidden="false" customHeight="true" outlineLevel="0" collapsed="false">
      <c r="A36" s="6" t="s">
        <v>84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6"/>
  </cols>
  <sheetData>
    <row r="1" customFormat="false" ht="15.75" hidden="false" customHeight="true" outlineLevel="0" collapsed="false">
      <c r="A1" s="2" t="s">
        <v>85</v>
      </c>
    </row>
    <row r="4" customFormat="false" ht="15" hidden="false" customHeight="true" outlineLevel="0" collapsed="false">
      <c r="A4" s="4" t="s">
        <v>86</v>
      </c>
      <c r="B4" s="9" t="n">
        <v>1346059</v>
      </c>
    </row>
    <row r="5" customFormat="false" ht="15" hidden="false" customHeight="true" outlineLevel="0" collapsed="false">
      <c r="A5" s="4" t="s">
        <v>87</v>
      </c>
      <c r="B5" s="9" t="n">
        <v>1405288</v>
      </c>
    </row>
    <row r="6" customFormat="false" ht="15" hidden="false" customHeight="true" outlineLevel="0" collapsed="false">
      <c r="A6" s="10"/>
      <c r="B6" s="10"/>
    </row>
    <row r="7" customFormat="false" ht="15" hidden="false" customHeight="true" outlineLevel="0" collapsed="false">
      <c r="A7" s="4" t="s">
        <v>88</v>
      </c>
      <c r="B7" s="11" t="n">
        <v>0.2</v>
      </c>
    </row>
    <row r="8" customFormat="false" ht="15" hidden="false" customHeight="true" outlineLevel="0" collapsed="false">
      <c r="A8" s="4" t="s">
        <v>89</v>
      </c>
      <c r="B8" s="12" t="n">
        <f aca="false">B4*B7</f>
        <v>269211.8</v>
      </c>
    </row>
    <row r="9" customFormat="false" ht="15" hidden="false" customHeight="true" outlineLevel="0" collapsed="false">
      <c r="A9" s="4" t="s">
        <v>90</v>
      </c>
      <c r="B9" s="12" t="n">
        <f aca="false">B5*B7</f>
        <v>281057.6</v>
      </c>
    </row>
    <row r="10" customFormat="false" ht="15" hidden="false" customHeight="true" outlineLevel="0" collapsed="false">
      <c r="A10" s="4" t="s">
        <v>91</v>
      </c>
      <c r="B10" s="12" t="n">
        <f aca="false">B4-B8</f>
        <v>1076847.2</v>
      </c>
    </row>
    <row r="11" customFormat="false" ht="15" hidden="false" customHeight="true" outlineLevel="0" collapsed="false">
      <c r="A11" s="4" t="s">
        <v>92</v>
      </c>
      <c r="B11" s="12" t="n">
        <f aca="false">B5-B9</f>
        <v>1124230.4</v>
      </c>
    </row>
    <row r="12" customFormat="false" ht="15" hidden="false" customHeight="true" outlineLevel="0" collapsed="false">
      <c r="A12" s="10"/>
      <c r="B12" s="10"/>
    </row>
    <row r="13" customFormat="false" ht="15" hidden="false" customHeight="true" outlineLevel="0" collapsed="false">
      <c r="A13" s="4" t="s">
        <v>93</v>
      </c>
      <c r="B13" s="13" t="n">
        <v>0.1881</v>
      </c>
    </row>
    <row r="14" customFormat="false" ht="15" hidden="false" customHeight="true" outlineLevel="0" collapsed="false">
      <c r="A14" s="4" t="s">
        <v>94</v>
      </c>
      <c r="B14" s="13" t="n">
        <v>0.1685</v>
      </c>
    </row>
    <row r="15" customFormat="false" ht="15" hidden="false" customHeight="true" outlineLevel="0" collapsed="false">
      <c r="A15" s="4" t="s">
        <v>95</v>
      </c>
      <c r="B15" s="14" t="n">
        <v>60</v>
      </c>
    </row>
    <row r="16" customFormat="false" ht="15" hidden="false" customHeight="true" outlineLevel="0" collapsed="false">
      <c r="A16" s="10"/>
      <c r="B16" s="10"/>
    </row>
    <row r="17" customFormat="false" ht="15" hidden="false" customHeight="true" outlineLevel="0" collapsed="false">
      <c r="A17" s="4" t="s">
        <v>96</v>
      </c>
      <c r="B17" s="12" t="n">
        <f aca="false">-PMT(B13/12,B15,B10)</f>
        <v>27821.5512254462</v>
      </c>
    </row>
    <row r="18" customFormat="false" ht="15" hidden="false" customHeight="true" outlineLevel="0" collapsed="false">
      <c r="A18" s="4" t="s">
        <v>97</v>
      </c>
      <c r="B18" s="12" t="n">
        <f aca="false">-PMT(B14/12,B15,B11)</f>
        <v>27849.4273528751</v>
      </c>
    </row>
    <row r="19" customFormat="false" ht="15" hidden="false" customHeight="true" outlineLevel="0" collapsed="false">
      <c r="A19" s="10"/>
      <c r="B19" s="10"/>
    </row>
    <row r="20" customFormat="false" ht="15" hidden="false" customHeight="true" outlineLevel="0" collapsed="false">
      <c r="A20" s="4" t="s">
        <v>98</v>
      </c>
      <c r="B20" s="12" t="n">
        <f aca="false">B8+B17*B15</f>
        <v>1938504.87352677</v>
      </c>
    </row>
    <row r="21" customFormat="false" ht="15" hidden="false" customHeight="true" outlineLevel="0" collapsed="false">
      <c r="A21" s="4" t="s">
        <v>99</v>
      </c>
      <c r="B21" s="12" t="n">
        <f aca="false">B9+B18*B15</f>
        <v>1952023.24117251</v>
      </c>
    </row>
    <row r="22" customFormat="false" ht="15" hidden="false" customHeight="true" outlineLevel="0" collapsed="false">
      <c r="A22" s="10"/>
      <c r="B22" s="10"/>
    </row>
    <row r="23" customFormat="false" ht="15" hidden="false" customHeight="true" outlineLevel="0" collapsed="false">
      <c r="A23" s="15" t="s">
        <v>100</v>
      </c>
      <c r="B23" s="16" t="n">
        <f aca="false">B21-B20</f>
        <v>13518.3676457335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2" min="2" style="1" width="16"/>
  </cols>
  <sheetData>
    <row r="1" customFormat="false" ht="15.75" hidden="false" customHeight="true" outlineLevel="0" collapsed="false">
      <c r="A1" s="2" t="s">
        <v>101</v>
      </c>
    </row>
    <row r="4" customFormat="false" ht="15" hidden="false" customHeight="true" outlineLevel="0" collapsed="false">
      <c r="A4" s="4" t="s">
        <v>102</v>
      </c>
      <c r="B4" s="9" t="n">
        <v>295800</v>
      </c>
    </row>
    <row r="5" customFormat="false" ht="15" hidden="false" customHeight="true" outlineLevel="0" collapsed="false">
      <c r="A5" s="4" t="s">
        <v>103</v>
      </c>
      <c r="B5" s="9" t="n">
        <v>310400</v>
      </c>
    </row>
    <row r="6" customFormat="false" ht="15" hidden="false" customHeight="true" outlineLevel="0" collapsed="false">
      <c r="A6" s="10"/>
      <c r="B6" s="10"/>
    </row>
    <row r="7" customFormat="false" ht="15" hidden="false" customHeight="true" outlineLevel="0" collapsed="false">
      <c r="A7" s="4" t="s">
        <v>104</v>
      </c>
      <c r="B7" s="13" t="n">
        <v>0.2691</v>
      </c>
    </row>
    <row r="8" customFormat="false" ht="15" hidden="false" customHeight="true" outlineLevel="0" collapsed="false">
      <c r="A8" s="4" t="s">
        <v>105</v>
      </c>
      <c r="B8" s="13" t="n">
        <v>0.2416</v>
      </c>
    </row>
    <row r="9" customFormat="false" ht="15" hidden="false" customHeight="true" outlineLevel="0" collapsed="false">
      <c r="A9" s="4" t="s">
        <v>95</v>
      </c>
      <c r="B9" s="14" t="n">
        <v>24</v>
      </c>
    </row>
    <row r="10" customFormat="false" ht="15" hidden="false" customHeight="true" outlineLevel="0" collapsed="false">
      <c r="A10" s="10"/>
      <c r="B10" s="10"/>
    </row>
    <row r="11" customFormat="false" ht="15" hidden="false" customHeight="true" outlineLevel="0" collapsed="false">
      <c r="A11" s="4" t="s">
        <v>96</v>
      </c>
      <c r="B11" s="12" t="n">
        <f aca="false">-PMT(B7/12,B9,B4)</f>
        <v>16072.1783648327</v>
      </c>
    </row>
    <row r="12" customFormat="false" ht="15" hidden="false" customHeight="true" outlineLevel="0" collapsed="false">
      <c r="A12" s="4" t="s">
        <v>106</v>
      </c>
      <c r="B12" s="12" t="n">
        <f aca="false">-PMT(B8/12,B9,B5)</f>
        <v>16435.98676602</v>
      </c>
    </row>
    <row r="13" customFormat="false" ht="15" hidden="false" customHeight="true" outlineLevel="0" collapsed="false">
      <c r="A13" s="10"/>
      <c r="B13" s="10"/>
    </row>
    <row r="14" customFormat="false" ht="15" hidden="false" customHeight="true" outlineLevel="0" collapsed="false">
      <c r="A14" s="4" t="s">
        <v>107</v>
      </c>
      <c r="B14" s="12" t="n">
        <f aca="false">B11*B9</f>
        <v>385732.280755985</v>
      </c>
    </row>
    <row r="15" customFormat="false" ht="15" hidden="false" customHeight="true" outlineLevel="0" collapsed="false">
      <c r="A15" s="4" t="s">
        <v>108</v>
      </c>
      <c r="B15" s="12" t="n">
        <f aca="false">B12*B9</f>
        <v>394463.682384479</v>
      </c>
    </row>
    <row r="16" customFormat="false" ht="15" hidden="false" customHeight="true" outlineLevel="0" collapsed="false">
      <c r="A16" s="10"/>
      <c r="B16" s="10"/>
    </row>
    <row r="17" customFormat="false" ht="15" hidden="false" customHeight="true" outlineLevel="0" collapsed="false">
      <c r="A17" s="15" t="s">
        <v>100</v>
      </c>
      <c r="B17" s="16" t="n">
        <f aca="false">B15-B14</f>
        <v>8731.40162849432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2"/>
    <col collapsed="false" customWidth="true" hidden="false" outlineLevel="0" max="2" min="2" style="1" width="16"/>
  </cols>
  <sheetData>
    <row r="1" customFormat="false" ht="15.75" hidden="false" customHeight="true" outlineLevel="0" collapsed="false">
      <c r="A1" s="2" t="s">
        <v>109</v>
      </c>
    </row>
    <row r="4" customFormat="false" ht="15" hidden="false" customHeight="true" outlineLevel="0" collapsed="false">
      <c r="A4" s="4" t="s">
        <v>110</v>
      </c>
      <c r="B4" s="9" t="n">
        <v>1500000</v>
      </c>
    </row>
    <row r="5" customFormat="false" ht="15" hidden="false" customHeight="true" outlineLevel="0" collapsed="false">
      <c r="A5" s="4" t="s">
        <v>111</v>
      </c>
      <c r="B5" s="13" t="n">
        <f aca="false">'Цены Росстат'!D12</f>
        <v>-0.00397470787371275</v>
      </c>
    </row>
    <row r="6" customFormat="false" ht="15" hidden="false" customHeight="true" outlineLevel="0" collapsed="false">
      <c r="A6" s="4" t="s">
        <v>112</v>
      </c>
      <c r="B6" s="12" t="n">
        <f aca="false">B4*(1+B5)</f>
        <v>1494037.93818943</v>
      </c>
    </row>
    <row r="7" customFormat="false" ht="15" hidden="false" customHeight="true" outlineLevel="0" collapsed="false">
      <c r="A7" s="10"/>
      <c r="B7" s="10"/>
    </row>
    <row r="8" customFormat="false" ht="15" hidden="false" customHeight="true" outlineLevel="0" collapsed="false">
      <c r="A8" s="4" t="s">
        <v>113</v>
      </c>
      <c r="B8" s="13" t="n">
        <v>0.1834</v>
      </c>
    </row>
    <row r="9" customFormat="false" ht="15" hidden="false" customHeight="true" outlineLevel="0" collapsed="false">
      <c r="A9" s="4" t="s">
        <v>114</v>
      </c>
      <c r="B9" s="13" t="n">
        <v>0.1878</v>
      </c>
    </row>
    <row r="10" customFormat="false" ht="15" hidden="false" customHeight="true" outlineLevel="0" collapsed="false">
      <c r="A10" s="4" t="s">
        <v>95</v>
      </c>
      <c r="B10" s="14" t="n">
        <v>36</v>
      </c>
    </row>
    <row r="11" customFormat="false" ht="15" hidden="false" customHeight="true" outlineLevel="0" collapsed="false">
      <c r="A11" s="10"/>
      <c r="B11" s="10"/>
    </row>
    <row r="12" customFormat="false" ht="15" hidden="false" customHeight="true" outlineLevel="0" collapsed="false">
      <c r="A12" s="4" t="s">
        <v>96</v>
      </c>
      <c r="B12" s="12" t="n">
        <f aca="false">-PMT(B8/12,B10,B4)</f>
        <v>54484.7772243351</v>
      </c>
    </row>
    <row r="13" customFormat="false" ht="15" hidden="false" customHeight="true" outlineLevel="0" collapsed="false">
      <c r="A13" s="4" t="s">
        <v>115</v>
      </c>
      <c r="B13" s="12" t="n">
        <f aca="false">-PMT(B9/12,B10,B6)</f>
        <v>54599.4432307051</v>
      </c>
    </row>
    <row r="14" customFormat="false" ht="15" hidden="false" customHeight="true" outlineLevel="0" collapsed="false">
      <c r="A14" s="10"/>
      <c r="B14" s="10"/>
    </row>
    <row r="15" customFormat="false" ht="15" hidden="false" customHeight="true" outlineLevel="0" collapsed="false">
      <c r="A15" s="4" t="s">
        <v>107</v>
      </c>
      <c r="B15" s="12" t="n">
        <f aca="false">B12*B10</f>
        <v>1961451.98007606</v>
      </c>
    </row>
    <row r="16" customFormat="false" ht="15" hidden="false" customHeight="true" outlineLevel="0" collapsed="false">
      <c r="A16" s="4" t="s">
        <v>116</v>
      </c>
      <c r="B16" s="12" t="n">
        <f aca="false">B13*B10</f>
        <v>1965579.95630538</v>
      </c>
    </row>
    <row r="17" customFormat="false" ht="15" hidden="false" customHeight="true" outlineLevel="0" collapsed="false">
      <c r="A17" s="10"/>
      <c r="B17" s="10"/>
    </row>
    <row r="18" customFormat="false" ht="15" hidden="false" customHeight="true" outlineLevel="0" collapsed="false">
      <c r="A18" s="15" t="s">
        <v>100</v>
      </c>
      <c r="B18" s="16" t="n">
        <f aca="false">B16-B15</f>
        <v>4127.97622931935</v>
      </c>
    </row>
    <row r="20" customFormat="false" ht="15" hidden="false" customHeight="true" outlineLevel="0" collapsed="false">
      <c r="A20" s="6" t="s">
        <v>117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2026-07-02T16:36:17Z</dcterms:created>
  <dc:creator>openpyxl</dc:creator>
  <dc:description/>
  <dc:language>en-US</dc:language>
  <cp:lastModifiedBy/>
  <dcterms:modified xsi:type="dcterms:W3CDTF">2026-07-02T16:38:12Z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